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 activeTab="2"/>
  </bookViews>
  <sheets>
    <sheet name="Canto 35" sheetId="10" r:id="rId1"/>
    <sheet name="Canto 30" sheetId="9" r:id="rId2"/>
    <sheet name="Canto 25" sheetId="8" r:id="rId3"/>
    <sheet name="Canto 20" sheetId="7" r:id="rId4"/>
    <sheet name="Canto 15" sheetId="6" r:id="rId5"/>
    <sheet name="Resumen" sheetId="2" r:id="rId6"/>
    <sheet name="Hoja3" sheetId="3" r:id="rId7"/>
  </sheets>
  <calcPr calcId="125725"/>
</workbook>
</file>

<file path=xl/calcChain.xml><?xml version="1.0" encoding="utf-8"?>
<calcChain xmlns="http://schemas.openxmlformats.org/spreadsheetml/2006/main">
  <c r="G154" i="8"/>
  <c r="G155"/>
  <c r="G156"/>
  <c r="G157"/>
  <c r="G158"/>
  <c r="G159"/>
  <c r="G160"/>
  <c r="G161"/>
  <c r="G162"/>
  <c r="G163"/>
  <c r="G153"/>
  <c r="F154"/>
  <c r="F155"/>
  <c r="F156"/>
  <c r="F157"/>
  <c r="F158"/>
  <c r="F159"/>
  <c r="F160"/>
  <c r="F161"/>
  <c r="F162"/>
  <c r="F163"/>
  <c r="F153"/>
  <c r="D153"/>
  <c r="C154"/>
  <c r="C155" s="1"/>
  <c r="C156" s="1"/>
  <c r="C157" s="1"/>
  <c r="C158" s="1"/>
  <c r="C159" s="1"/>
  <c r="C160" s="1"/>
  <c r="C161" s="1"/>
  <c r="C162" s="1"/>
  <c r="C163" s="1"/>
  <c r="C153"/>
  <c r="D158"/>
  <c r="B163" l="1"/>
  <c r="B162"/>
  <c r="B161"/>
  <c r="B160"/>
  <c r="B159"/>
  <c r="B158"/>
  <c r="B157"/>
  <c r="B156"/>
  <c r="B155"/>
  <c r="B154"/>
  <c r="B153"/>
  <c r="I153"/>
  <c r="I154" s="1"/>
  <c r="I155" s="1"/>
  <c r="I156" s="1"/>
  <c r="I157" s="1"/>
  <c r="I158" s="1"/>
  <c r="I159" s="1"/>
  <c r="I160" s="1"/>
  <c r="I161" s="1"/>
  <c r="I152"/>
  <c r="I151"/>
  <c r="J161"/>
  <c r="J153"/>
  <c r="J154" s="1"/>
  <c r="J155" s="1"/>
  <c r="J156" s="1"/>
  <c r="J157" s="1"/>
  <c r="J158" s="1"/>
  <c r="J159" s="1"/>
  <c r="J160" s="1"/>
  <c r="J152"/>
  <c r="J151"/>
  <c r="H162"/>
  <c r="H161"/>
  <c r="H160"/>
  <c r="H159"/>
  <c r="H158"/>
  <c r="H157"/>
  <c r="H156"/>
  <c r="H155"/>
  <c r="H154"/>
  <c r="H153"/>
  <c r="A159"/>
  <c r="D159" s="1"/>
  <c r="E159" s="1"/>
  <c r="A157"/>
  <c r="D157" s="1"/>
  <c r="E157" s="1"/>
  <c r="R128"/>
  <c r="S4"/>
  <c r="S3"/>
  <c r="Q129"/>
  <c r="Q128"/>
  <c r="D59" i="2"/>
  <c r="B58"/>
  <c r="F89" s="1"/>
  <c r="A74" s="1"/>
  <c r="B88" s="1"/>
  <c r="C58"/>
  <c r="D58"/>
  <c r="A58"/>
  <c r="D54"/>
  <c r="B53"/>
  <c r="F88" s="1"/>
  <c r="A73" s="1"/>
  <c r="B87" s="1"/>
  <c r="C53"/>
  <c r="D53"/>
  <c r="A53"/>
  <c r="D49"/>
  <c r="B48"/>
  <c r="F87" s="1"/>
  <c r="A72" s="1"/>
  <c r="B86" s="1"/>
  <c r="C48"/>
  <c r="D48"/>
  <c r="A48"/>
  <c r="D44"/>
  <c r="B43"/>
  <c r="F86" s="1"/>
  <c r="A71" s="1"/>
  <c r="B85" s="1"/>
  <c r="C43"/>
  <c r="D43"/>
  <c r="A43"/>
  <c r="D39"/>
  <c r="B38"/>
  <c r="F85" s="1"/>
  <c r="A70" s="1"/>
  <c r="B84" s="1"/>
  <c r="C38"/>
  <c r="D38"/>
  <c r="A38"/>
  <c r="L3" i="6"/>
  <c r="L4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L76"/>
  <c r="L77"/>
  <c r="L78"/>
  <c r="L79"/>
  <c r="L80"/>
  <c r="L81"/>
  <c r="L82"/>
  <c r="L83"/>
  <c r="L84"/>
  <c r="L85"/>
  <c r="L86"/>
  <c r="L87"/>
  <c r="L88"/>
  <c r="L89"/>
  <c r="L90"/>
  <c r="L91"/>
  <c r="L92"/>
  <c r="L93"/>
  <c r="L94"/>
  <c r="L95"/>
  <c r="L96"/>
  <c r="L97"/>
  <c r="L98"/>
  <c r="L99"/>
  <c r="L100"/>
  <c r="L101"/>
  <c r="L102"/>
  <c r="L103"/>
  <c r="L104"/>
  <c r="L105"/>
  <c r="L106"/>
  <c r="L107"/>
  <c r="L108"/>
  <c r="L109"/>
  <c r="L110"/>
  <c r="L111"/>
  <c r="L112"/>
  <c r="L113"/>
  <c r="L114"/>
  <c r="L115"/>
  <c r="L116"/>
  <c r="L117"/>
  <c r="L118"/>
  <c r="L119"/>
  <c r="L120"/>
  <c r="L121"/>
  <c r="L122"/>
  <c r="L123"/>
  <c r="L124"/>
  <c r="L125"/>
  <c r="L126"/>
  <c r="L127"/>
  <c r="L3" i="7"/>
  <c r="L4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L76"/>
  <c r="L77"/>
  <c r="L78"/>
  <c r="L79"/>
  <c r="L80"/>
  <c r="L81"/>
  <c r="L82"/>
  <c r="L83"/>
  <c r="L84"/>
  <c r="L85"/>
  <c r="L86"/>
  <c r="L87"/>
  <c r="L88"/>
  <c r="L89"/>
  <c r="L90"/>
  <c r="L91"/>
  <c r="L92"/>
  <c r="L93"/>
  <c r="L94"/>
  <c r="L95"/>
  <c r="L96"/>
  <c r="L97"/>
  <c r="L98"/>
  <c r="L99"/>
  <c r="L100"/>
  <c r="L101"/>
  <c r="L102"/>
  <c r="L103"/>
  <c r="L104"/>
  <c r="L105"/>
  <c r="L106"/>
  <c r="L107"/>
  <c r="L108"/>
  <c r="L109"/>
  <c r="L110"/>
  <c r="L111"/>
  <c r="L112"/>
  <c r="L113"/>
  <c r="L114"/>
  <c r="L115"/>
  <c r="L116"/>
  <c r="L117"/>
  <c r="L118"/>
  <c r="L119"/>
  <c r="L120"/>
  <c r="L121"/>
  <c r="L122"/>
  <c r="L123"/>
  <c r="L124"/>
  <c r="L125"/>
  <c r="L126"/>
  <c r="L127"/>
  <c r="L3" i="10"/>
  <c r="L4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L76"/>
  <c r="L77"/>
  <c r="L78"/>
  <c r="L79"/>
  <c r="L80"/>
  <c r="L81"/>
  <c r="L82"/>
  <c r="L83"/>
  <c r="L84"/>
  <c r="L85"/>
  <c r="L86"/>
  <c r="L87"/>
  <c r="L88"/>
  <c r="L89"/>
  <c r="L90"/>
  <c r="L91"/>
  <c r="L92"/>
  <c r="L93"/>
  <c r="L94"/>
  <c r="L95"/>
  <c r="L96"/>
  <c r="L97"/>
  <c r="L98"/>
  <c r="L99"/>
  <c r="L100"/>
  <c r="L101"/>
  <c r="L102"/>
  <c r="L103"/>
  <c r="L104"/>
  <c r="L105"/>
  <c r="L106"/>
  <c r="L107"/>
  <c r="L108"/>
  <c r="L109"/>
  <c r="L110"/>
  <c r="L111"/>
  <c r="L112"/>
  <c r="L113"/>
  <c r="L114"/>
  <c r="L115"/>
  <c r="L116"/>
  <c r="L117"/>
  <c r="L118"/>
  <c r="L119"/>
  <c r="L120"/>
  <c r="L121"/>
  <c r="L122"/>
  <c r="L123"/>
  <c r="L124"/>
  <c r="L125"/>
  <c r="L126"/>
  <c r="L127"/>
  <c r="L3" i="9"/>
  <c r="L4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L76"/>
  <c r="L77"/>
  <c r="L78"/>
  <c r="L79"/>
  <c r="L80"/>
  <c r="L81"/>
  <c r="L82"/>
  <c r="L83"/>
  <c r="L84"/>
  <c r="L85"/>
  <c r="L86"/>
  <c r="L87"/>
  <c r="L88"/>
  <c r="L89"/>
  <c r="L90"/>
  <c r="L91"/>
  <c r="L92"/>
  <c r="L93"/>
  <c r="L94"/>
  <c r="L95"/>
  <c r="L96"/>
  <c r="L97"/>
  <c r="L98"/>
  <c r="L99"/>
  <c r="L100"/>
  <c r="L101"/>
  <c r="L102"/>
  <c r="L103"/>
  <c r="L104"/>
  <c r="L105"/>
  <c r="L106"/>
  <c r="L107"/>
  <c r="L108"/>
  <c r="L109"/>
  <c r="L110"/>
  <c r="L111"/>
  <c r="L112"/>
  <c r="L113"/>
  <c r="L114"/>
  <c r="L115"/>
  <c r="L116"/>
  <c r="L117"/>
  <c r="L118"/>
  <c r="L119"/>
  <c r="L120"/>
  <c r="L121"/>
  <c r="L122"/>
  <c r="L123"/>
  <c r="L124"/>
  <c r="L125"/>
  <c r="L126"/>
  <c r="L127"/>
  <c r="L3" i="8"/>
  <c r="L4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L76"/>
  <c r="L77"/>
  <c r="L78"/>
  <c r="L79"/>
  <c r="L80"/>
  <c r="L81"/>
  <c r="L82"/>
  <c r="L83"/>
  <c r="L84"/>
  <c r="L85"/>
  <c r="L86"/>
  <c r="L87"/>
  <c r="L88"/>
  <c r="L89"/>
  <c r="L90"/>
  <c r="L91"/>
  <c r="L92"/>
  <c r="L93"/>
  <c r="L94"/>
  <c r="L95"/>
  <c r="L96"/>
  <c r="L97"/>
  <c r="L98"/>
  <c r="L99"/>
  <c r="L100"/>
  <c r="L101"/>
  <c r="L102"/>
  <c r="L103"/>
  <c r="L104"/>
  <c r="L105"/>
  <c r="L106"/>
  <c r="L107"/>
  <c r="L108"/>
  <c r="L109"/>
  <c r="L110"/>
  <c r="L111"/>
  <c r="L112"/>
  <c r="L113"/>
  <c r="L114"/>
  <c r="L115"/>
  <c r="L116"/>
  <c r="L117"/>
  <c r="L118"/>
  <c r="L119"/>
  <c r="L120"/>
  <c r="L121"/>
  <c r="L122"/>
  <c r="L123"/>
  <c r="L124"/>
  <c r="L125"/>
  <c r="L126"/>
  <c r="L127"/>
  <c r="I145" i="10"/>
  <c r="I59" i="2"/>
  <c r="C5" i="10"/>
  <c r="C33"/>
  <c r="C61"/>
  <c r="C89"/>
  <c r="C117"/>
  <c r="F3"/>
  <c r="F31"/>
  <c r="E3"/>
  <c r="D3"/>
  <c r="D31"/>
  <c r="I145" i="9"/>
  <c r="I54" i="2"/>
  <c r="C5" i="9"/>
  <c r="C15"/>
  <c r="C43"/>
  <c r="C71"/>
  <c r="C99"/>
  <c r="C127"/>
  <c r="F3"/>
  <c r="F31"/>
  <c r="E3"/>
  <c r="D3"/>
  <c r="D31"/>
  <c r="I145" i="8"/>
  <c r="I49" i="2"/>
  <c r="B115" i="8"/>
  <c r="B116"/>
  <c r="B117"/>
  <c r="B118"/>
  <c r="B119"/>
  <c r="B120"/>
  <c r="B121"/>
  <c r="B122"/>
  <c r="B123"/>
  <c r="B124"/>
  <c r="B125"/>
  <c r="B126"/>
  <c r="B127"/>
  <c r="B128"/>
  <c r="B129"/>
  <c r="B130"/>
  <c r="B131"/>
  <c r="B132"/>
  <c r="B133"/>
  <c r="B134"/>
  <c r="B135"/>
  <c r="B136"/>
  <c r="B137"/>
  <c r="B138"/>
  <c r="B139"/>
  <c r="C5"/>
  <c r="C33"/>
  <c r="C61"/>
  <c r="C89"/>
  <c r="C117"/>
  <c r="F3"/>
  <c r="F31"/>
  <c r="E3"/>
  <c r="D3"/>
  <c r="D31"/>
  <c r="I145" i="7"/>
  <c r="I44" i="2"/>
  <c r="B115" i="7"/>
  <c r="B116"/>
  <c r="B117"/>
  <c r="B118"/>
  <c r="B119"/>
  <c r="B120"/>
  <c r="B121"/>
  <c r="B122"/>
  <c r="B123"/>
  <c r="B124"/>
  <c r="B125"/>
  <c r="B126"/>
  <c r="B127"/>
  <c r="B128"/>
  <c r="B129"/>
  <c r="B130"/>
  <c r="B131"/>
  <c r="B132"/>
  <c r="B133"/>
  <c r="B134"/>
  <c r="B135"/>
  <c r="B136"/>
  <c r="B137"/>
  <c r="B138"/>
  <c r="B139"/>
  <c r="C5"/>
  <c r="C33"/>
  <c r="C61"/>
  <c r="C89"/>
  <c r="C117"/>
  <c r="F3"/>
  <c r="F31"/>
  <c r="E3"/>
  <c r="D3"/>
  <c r="D31"/>
  <c r="I145" i="6"/>
  <c r="I39" i="2"/>
  <c r="B87" i="6"/>
  <c r="B88"/>
  <c r="B89"/>
  <c r="B90"/>
  <c r="B91"/>
  <c r="B92"/>
  <c r="B93"/>
  <c r="B94"/>
  <c r="B95"/>
  <c r="B96"/>
  <c r="B97"/>
  <c r="B98"/>
  <c r="B99"/>
  <c r="B100"/>
  <c r="B101"/>
  <c r="B102"/>
  <c r="B103"/>
  <c r="B104"/>
  <c r="B105"/>
  <c r="B106"/>
  <c r="B107"/>
  <c r="B108"/>
  <c r="B109"/>
  <c r="B110"/>
  <c r="B111"/>
  <c r="C5"/>
  <c r="C33"/>
  <c r="C61"/>
  <c r="C89"/>
  <c r="C117"/>
  <c r="F3"/>
  <c r="F115"/>
  <c r="E3"/>
  <c r="E115"/>
  <c r="D3"/>
  <c r="D59"/>
  <c r="B3" i="8"/>
  <c r="B4"/>
  <c r="B5"/>
  <c r="B6"/>
  <c r="B7"/>
  <c r="B8"/>
  <c r="B9"/>
  <c r="B10"/>
  <c r="B11"/>
  <c r="B12"/>
  <c r="B13"/>
  <c r="B14"/>
  <c r="B15"/>
  <c r="B16"/>
  <c r="B17"/>
  <c r="B18"/>
  <c r="B19"/>
  <c r="B20"/>
  <c r="B21"/>
  <c r="B22"/>
  <c r="B23"/>
  <c r="B24"/>
  <c r="B25"/>
  <c r="B26"/>
  <c r="B27"/>
  <c r="B3" i="10"/>
  <c r="B4"/>
  <c r="B5"/>
  <c r="B6"/>
  <c r="B7"/>
  <c r="B8"/>
  <c r="B9"/>
  <c r="B10"/>
  <c r="B11"/>
  <c r="B12"/>
  <c r="B13"/>
  <c r="B14"/>
  <c r="B15"/>
  <c r="B16"/>
  <c r="B17"/>
  <c r="B18"/>
  <c r="B19"/>
  <c r="B20"/>
  <c r="B21"/>
  <c r="B22"/>
  <c r="B23"/>
  <c r="B24"/>
  <c r="B25"/>
  <c r="B26"/>
  <c r="B27"/>
  <c r="B3" i="9"/>
  <c r="B4"/>
  <c r="B5"/>
  <c r="B6"/>
  <c r="B7"/>
  <c r="B8"/>
  <c r="B9"/>
  <c r="B10"/>
  <c r="B11"/>
  <c r="B12"/>
  <c r="B13"/>
  <c r="B14"/>
  <c r="B15"/>
  <c r="B16"/>
  <c r="B17"/>
  <c r="B18"/>
  <c r="B19"/>
  <c r="B20"/>
  <c r="B21"/>
  <c r="B22"/>
  <c r="B23"/>
  <c r="B24"/>
  <c r="B25"/>
  <c r="B26"/>
  <c r="B27"/>
  <c r="B59" i="8"/>
  <c r="B60"/>
  <c r="B61"/>
  <c r="B62"/>
  <c r="B63"/>
  <c r="B64"/>
  <c r="B65"/>
  <c r="B66"/>
  <c r="B67"/>
  <c r="B68"/>
  <c r="B69"/>
  <c r="B70"/>
  <c r="B71"/>
  <c r="B72"/>
  <c r="B73"/>
  <c r="B74"/>
  <c r="B75"/>
  <c r="B76"/>
  <c r="B77"/>
  <c r="B78"/>
  <c r="B79"/>
  <c r="B80"/>
  <c r="B81"/>
  <c r="B82"/>
  <c r="B83"/>
  <c r="B31" i="7"/>
  <c r="B32"/>
  <c r="B33"/>
  <c r="B34"/>
  <c r="B35"/>
  <c r="B36"/>
  <c r="B37"/>
  <c r="B38"/>
  <c r="B39"/>
  <c r="B40"/>
  <c r="B41"/>
  <c r="B42"/>
  <c r="B43"/>
  <c r="B44"/>
  <c r="B45"/>
  <c r="B46"/>
  <c r="B47"/>
  <c r="B48"/>
  <c r="B49"/>
  <c r="B50"/>
  <c r="B51"/>
  <c r="B52"/>
  <c r="B53"/>
  <c r="B54"/>
  <c r="B55"/>
  <c r="B31" i="10"/>
  <c r="B32"/>
  <c r="B33"/>
  <c r="B34"/>
  <c r="B35"/>
  <c r="B36"/>
  <c r="B37"/>
  <c r="B38"/>
  <c r="B39"/>
  <c r="B40"/>
  <c r="B41"/>
  <c r="B42"/>
  <c r="B43"/>
  <c r="B44"/>
  <c r="B45"/>
  <c r="B46"/>
  <c r="B47"/>
  <c r="B48"/>
  <c r="B49"/>
  <c r="B50"/>
  <c r="B51"/>
  <c r="B52"/>
  <c r="B53"/>
  <c r="B54"/>
  <c r="B55"/>
  <c r="B87" i="9"/>
  <c r="B88"/>
  <c r="B89"/>
  <c r="B90"/>
  <c r="B91"/>
  <c r="B92"/>
  <c r="B93"/>
  <c r="B94"/>
  <c r="B95"/>
  <c r="B96"/>
  <c r="B97"/>
  <c r="B98"/>
  <c r="B99"/>
  <c r="B100"/>
  <c r="B101"/>
  <c r="B102"/>
  <c r="B103"/>
  <c r="B104"/>
  <c r="B105"/>
  <c r="B106"/>
  <c r="B107"/>
  <c r="B108"/>
  <c r="B109"/>
  <c r="B110"/>
  <c r="B111"/>
  <c r="B31" i="8"/>
  <c r="B32"/>
  <c r="B33"/>
  <c r="B34"/>
  <c r="B35"/>
  <c r="B36"/>
  <c r="B37"/>
  <c r="B38"/>
  <c r="B39"/>
  <c r="B40"/>
  <c r="B41"/>
  <c r="B42"/>
  <c r="B43"/>
  <c r="B44"/>
  <c r="B45"/>
  <c r="B46"/>
  <c r="B47"/>
  <c r="B48"/>
  <c r="B49"/>
  <c r="B50"/>
  <c r="B51"/>
  <c r="B52"/>
  <c r="B53"/>
  <c r="B54"/>
  <c r="B55"/>
  <c r="B87"/>
  <c r="B88"/>
  <c r="B89"/>
  <c r="B3" i="6"/>
  <c r="B4"/>
  <c r="B5"/>
  <c r="B6"/>
  <c r="B59"/>
  <c r="B60"/>
  <c r="B115"/>
  <c r="B116"/>
  <c r="B117"/>
  <c r="B118"/>
  <c r="B119"/>
  <c r="B120"/>
  <c r="B121"/>
  <c r="B122"/>
  <c r="B123"/>
  <c r="B124"/>
  <c r="B125"/>
  <c r="B126"/>
  <c r="B127"/>
  <c r="B128"/>
  <c r="B129"/>
  <c r="B130"/>
  <c r="B131"/>
  <c r="B132"/>
  <c r="B133"/>
  <c r="B134"/>
  <c r="B135"/>
  <c r="B136"/>
  <c r="B137"/>
  <c r="B138"/>
  <c r="B139"/>
  <c r="B31"/>
  <c r="B32"/>
  <c r="B33"/>
  <c r="C4" i="10"/>
  <c r="C4" i="9"/>
  <c r="C4" i="8"/>
  <c r="C4" i="7"/>
  <c r="C4" i="6"/>
  <c r="C9"/>
  <c r="C37"/>
  <c r="B59" i="10"/>
  <c r="B60"/>
  <c r="B61"/>
  <c r="B87"/>
  <c r="B88"/>
  <c r="B89"/>
  <c r="B90"/>
  <c r="B91"/>
  <c r="B92"/>
  <c r="B93"/>
  <c r="B94"/>
  <c r="B95"/>
  <c r="B96"/>
  <c r="B97"/>
  <c r="B98"/>
  <c r="B99"/>
  <c r="B100"/>
  <c r="B101"/>
  <c r="B102"/>
  <c r="B103"/>
  <c r="B104"/>
  <c r="B105"/>
  <c r="B106"/>
  <c r="B107"/>
  <c r="B108"/>
  <c r="B109"/>
  <c r="B110"/>
  <c r="B111"/>
  <c r="B31" i="9"/>
  <c r="B32"/>
  <c r="B33"/>
  <c r="B34"/>
  <c r="D115" i="10"/>
  <c r="E115"/>
  <c r="E87"/>
  <c r="E59"/>
  <c r="D4"/>
  <c r="F4"/>
  <c r="D8"/>
  <c r="C10"/>
  <c r="C38"/>
  <c r="C66"/>
  <c r="C94"/>
  <c r="C122"/>
  <c r="D13"/>
  <c r="C14"/>
  <c r="C42"/>
  <c r="C70"/>
  <c r="C20"/>
  <c r="C48"/>
  <c r="D23"/>
  <c r="C24"/>
  <c r="C52"/>
  <c r="C25"/>
  <c r="C53"/>
  <c r="C81"/>
  <c r="C109"/>
  <c r="C137"/>
  <c r="I137"/>
  <c r="C32"/>
  <c r="C60"/>
  <c r="D87"/>
  <c r="D59"/>
  <c r="F115"/>
  <c r="F87"/>
  <c r="F59"/>
  <c r="J3"/>
  <c r="E4"/>
  <c r="C6"/>
  <c r="C9"/>
  <c r="C37"/>
  <c r="C15"/>
  <c r="C43"/>
  <c r="C71"/>
  <c r="C99"/>
  <c r="C127"/>
  <c r="D18"/>
  <c r="E31"/>
  <c r="B59" i="9"/>
  <c r="B60"/>
  <c r="B61"/>
  <c r="B62"/>
  <c r="B63"/>
  <c r="B64"/>
  <c r="B65"/>
  <c r="B66"/>
  <c r="B67"/>
  <c r="B68"/>
  <c r="B69"/>
  <c r="B70"/>
  <c r="B71"/>
  <c r="B72"/>
  <c r="B73"/>
  <c r="B74"/>
  <c r="B75"/>
  <c r="B76"/>
  <c r="B77"/>
  <c r="B78"/>
  <c r="B79"/>
  <c r="B80"/>
  <c r="B81"/>
  <c r="B82"/>
  <c r="B83"/>
  <c r="D115"/>
  <c r="E115"/>
  <c r="E59"/>
  <c r="E87"/>
  <c r="D4"/>
  <c r="F4"/>
  <c r="D8"/>
  <c r="C10"/>
  <c r="C38"/>
  <c r="D13"/>
  <c r="C14"/>
  <c r="C42"/>
  <c r="C20"/>
  <c r="C48"/>
  <c r="C76"/>
  <c r="C104"/>
  <c r="C132"/>
  <c r="I132"/>
  <c r="D23"/>
  <c r="C24"/>
  <c r="C52"/>
  <c r="C80"/>
  <c r="C108"/>
  <c r="C136"/>
  <c r="C25"/>
  <c r="C53"/>
  <c r="C32"/>
  <c r="C60"/>
  <c r="C88"/>
  <c r="C33"/>
  <c r="C61"/>
  <c r="C89"/>
  <c r="D87"/>
  <c r="D59"/>
  <c r="F115"/>
  <c r="F87"/>
  <c r="F59"/>
  <c r="J3"/>
  <c r="E4"/>
  <c r="C6"/>
  <c r="C9"/>
  <c r="C37"/>
  <c r="C65"/>
  <c r="D18"/>
  <c r="E31"/>
  <c r="D115" i="8"/>
  <c r="E115"/>
  <c r="E87"/>
  <c r="E59"/>
  <c r="D4"/>
  <c r="F4"/>
  <c r="D8"/>
  <c r="C10"/>
  <c r="C38"/>
  <c r="C66"/>
  <c r="D13"/>
  <c r="C14"/>
  <c r="C42"/>
  <c r="C70"/>
  <c r="C20"/>
  <c r="C48"/>
  <c r="D23"/>
  <c r="C24"/>
  <c r="C52"/>
  <c r="C25"/>
  <c r="C53"/>
  <c r="C81"/>
  <c r="C32"/>
  <c r="C60"/>
  <c r="D87"/>
  <c r="D59"/>
  <c r="F115"/>
  <c r="F87"/>
  <c r="F59"/>
  <c r="J3"/>
  <c r="E4"/>
  <c r="C6"/>
  <c r="C9"/>
  <c r="C37"/>
  <c r="C15"/>
  <c r="C43"/>
  <c r="C71"/>
  <c r="D18"/>
  <c r="E31"/>
  <c r="B3" i="7"/>
  <c r="B4"/>
  <c r="B59"/>
  <c r="B60"/>
  <c r="B61"/>
  <c r="B62"/>
  <c r="B63"/>
  <c r="B64"/>
  <c r="B65"/>
  <c r="B66"/>
  <c r="B67"/>
  <c r="B68"/>
  <c r="B69"/>
  <c r="B70"/>
  <c r="B71"/>
  <c r="B72"/>
  <c r="B73"/>
  <c r="B74"/>
  <c r="B75"/>
  <c r="B76"/>
  <c r="B77"/>
  <c r="B78"/>
  <c r="B79"/>
  <c r="B80"/>
  <c r="B81"/>
  <c r="B82"/>
  <c r="B83"/>
  <c r="B87"/>
  <c r="B88"/>
  <c r="B89"/>
  <c r="D115"/>
  <c r="E115"/>
  <c r="E87"/>
  <c r="E59"/>
  <c r="D4"/>
  <c r="F4"/>
  <c r="D8"/>
  <c r="C10"/>
  <c r="C38"/>
  <c r="C66"/>
  <c r="D13"/>
  <c r="C14"/>
  <c r="C42"/>
  <c r="C20"/>
  <c r="C48"/>
  <c r="C76"/>
  <c r="D23"/>
  <c r="C24"/>
  <c r="C52"/>
  <c r="C80"/>
  <c r="C108"/>
  <c r="C136"/>
  <c r="C25"/>
  <c r="C53"/>
  <c r="C32"/>
  <c r="C60"/>
  <c r="C88"/>
  <c r="D87"/>
  <c r="D59"/>
  <c r="F115"/>
  <c r="F87"/>
  <c r="F59"/>
  <c r="J3"/>
  <c r="E4"/>
  <c r="C6"/>
  <c r="C9"/>
  <c r="C37"/>
  <c r="C65"/>
  <c r="C93"/>
  <c r="C121"/>
  <c r="C15"/>
  <c r="C43"/>
  <c r="C71"/>
  <c r="D18"/>
  <c r="E31"/>
  <c r="J3" i="6"/>
  <c r="D4"/>
  <c r="F4"/>
  <c r="C6"/>
  <c r="C10"/>
  <c r="C38"/>
  <c r="C66"/>
  <c r="C94"/>
  <c r="C122"/>
  <c r="C15"/>
  <c r="C43"/>
  <c r="C71"/>
  <c r="C20"/>
  <c r="C48"/>
  <c r="C76"/>
  <c r="D23"/>
  <c r="D31"/>
  <c r="F31"/>
  <c r="E59"/>
  <c r="D87"/>
  <c r="F87"/>
  <c r="E116"/>
  <c r="J115"/>
  <c r="E4"/>
  <c r="D8"/>
  <c r="D13"/>
  <c r="D18"/>
  <c r="C24"/>
  <c r="C52"/>
  <c r="C25"/>
  <c r="C53"/>
  <c r="C81"/>
  <c r="C109"/>
  <c r="C137"/>
  <c r="E31"/>
  <c r="F59"/>
  <c r="E87"/>
  <c r="C19"/>
  <c r="C47"/>
  <c r="C75"/>
  <c r="C14"/>
  <c r="C42"/>
  <c r="C19" i="10"/>
  <c r="C47"/>
  <c r="C75"/>
  <c r="C103"/>
  <c r="C131"/>
  <c r="C3"/>
  <c r="C19" i="9"/>
  <c r="C47"/>
  <c r="C75"/>
  <c r="C103"/>
  <c r="C131"/>
  <c r="I131"/>
  <c r="C3"/>
  <c r="C19" i="8"/>
  <c r="C47"/>
  <c r="C75"/>
  <c r="C103"/>
  <c r="C131"/>
  <c r="I131"/>
  <c r="C3"/>
  <c r="C19" i="7"/>
  <c r="C47"/>
  <c r="C75"/>
  <c r="C3"/>
  <c r="C32" i="6"/>
  <c r="C60"/>
  <c r="C88"/>
  <c r="C3"/>
  <c r="C26" i="10"/>
  <c r="C54"/>
  <c r="C21"/>
  <c r="C49"/>
  <c r="C77"/>
  <c r="C11"/>
  <c r="C39"/>
  <c r="C67"/>
  <c r="C34"/>
  <c r="C62"/>
  <c r="C90"/>
  <c r="C16"/>
  <c r="C44"/>
  <c r="C72"/>
  <c r="C7"/>
  <c r="F116"/>
  <c r="F88"/>
  <c r="F60"/>
  <c r="F32"/>
  <c r="F5"/>
  <c r="E60"/>
  <c r="J59"/>
  <c r="E116"/>
  <c r="J115"/>
  <c r="E32"/>
  <c r="J31"/>
  <c r="D102"/>
  <c r="D74"/>
  <c r="D46"/>
  <c r="K4"/>
  <c r="A4"/>
  <c r="M4"/>
  <c r="E5"/>
  <c r="J4"/>
  <c r="D107"/>
  <c r="D79"/>
  <c r="D51"/>
  <c r="D97"/>
  <c r="D69"/>
  <c r="D41"/>
  <c r="D92"/>
  <c r="D64"/>
  <c r="D36"/>
  <c r="D88"/>
  <c r="D60"/>
  <c r="D32"/>
  <c r="D24"/>
  <c r="D14"/>
  <c r="D5"/>
  <c r="I4"/>
  <c r="D19"/>
  <c r="D9"/>
  <c r="E88"/>
  <c r="J87"/>
  <c r="K4" i="9"/>
  <c r="A4"/>
  <c r="M4"/>
  <c r="E5"/>
  <c r="J4"/>
  <c r="F88"/>
  <c r="F116"/>
  <c r="F60"/>
  <c r="F32"/>
  <c r="F5"/>
  <c r="E88"/>
  <c r="J87"/>
  <c r="E116"/>
  <c r="J115"/>
  <c r="E32"/>
  <c r="J31"/>
  <c r="D102"/>
  <c r="D74"/>
  <c r="D46"/>
  <c r="C34"/>
  <c r="C62"/>
  <c r="C90"/>
  <c r="C26"/>
  <c r="C54"/>
  <c r="C82"/>
  <c r="C21"/>
  <c r="C49"/>
  <c r="C77"/>
  <c r="C11"/>
  <c r="C39"/>
  <c r="C67"/>
  <c r="C16"/>
  <c r="C44"/>
  <c r="C72"/>
  <c r="C100"/>
  <c r="C128"/>
  <c r="C7"/>
  <c r="D107"/>
  <c r="D51"/>
  <c r="D79"/>
  <c r="D97"/>
  <c r="D69"/>
  <c r="D41"/>
  <c r="D64"/>
  <c r="D92"/>
  <c r="D36"/>
  <c r="D60"/>
  <c r="I60"/>
  <c r="D88"/>
  <c r="D32"/>
  <c r="D24"/>
  <c r="D14"/>
  <c r="D5"/>
  <c r="I4"/>
  <c r="D19"/>
  <c r="D9"/>
  <c r="E60"/>
  <c r="J59"/>
  <c r="C26" i="8"/>
  <c r="C54"/>
  <c r="C21"/>
  <c r="C49"/>
  <c r="C77"/>
  <c r="C105"/>
  <c r="C11"/>
  <c r="C39"/>
  <c r="C67"/>
  <c r="C34"/>
  <c r="C62"/>
  <c r="C90"/>
  <c r="C16"/>
  <c r="C44"/>
  <c r="C72"/>
  <c r="C100"/>
  <c r="C128"/>
  <c r="C7"/>
  <c r="F116"/>
  <c r="F88"/>
  <c r="F60"/>
  <c r="F32"/>
  <c r="F5"/>
  <c r="E60"/>
  <c r="J59"/>
  <c r="E116"/>
  <c r="J115"/>
  <c r="E32"/>
  <c r="J31"/>
  <c r="D102"/>
  <c r="D74"/>
  <c r="D46"/>
  <c r="K4"/>
  <c r="A4"/>
  <c r="M4"/>
  <c r="E5"/>
  <c r="J4"/>
  <c r="D107"/>
  <c r="D79"/>
  <c r="D51"/>
  <c r="D97"/>
  <c r="D69"/>
  <c r="D41"/>
  <c r="D92"/>
  <c r="D64"/>
  <c r="D36"/>
  <c r="D88"/>
  <c r="D60"/>
  <c r="D32"/>
  <c r="D24"/>
  <c r="D14"/>
  <c r="D5"/>
  <c r="I4"/>
  <c r="D19"/>
  <c r="D9"/>
  <c r="E88"/>
  <c r="J87"/>
  <c r="C26" i="7"/>
  <c r="C54"/>
  <c r="C82"/>
  <c r="C110"/>
  <c r="C138"/>
  <c r="C21"/>
  <c r="C49"/>
  <c r="C77"/>
  <c r="C105"/>
  <c r="C133"/>
  <c r="C11"/>
  <c r="C39"/>
  <c r="C67"/>
  <c r="C34"/>
  <c r="C62"/>
  <c r="C90"/>
  <c r="C16"/>
  <c r="C44"/>
  <c r="C72"/>
  <c r="C100"/>
  <c r="C128"/>
  <c r="C7"/>
  <c r="F116"/>
  <c r="F88"/>
  <c r="F60"/>
  <c r="F32"/>
  <c r="F5"/>
  <c r="E60"/>
  <c r="J59"/>
  <c r="E116"/>
  <c r="J115"/>
  <c r="E32"/>
  <c r="J31"/>
  <c r="D102"/>
  <c r="D74"/>
  <c r="D46"/>
  <c r="K4"/>
  <c r="E5"/>
  <c r="J4"/>
  <c r="D107"/>
  <c r="D79"/>
  <c r="D51"/>
  <c r="D97"/>
  <c r="D69"/>
  <c r="D41"/>
  <c r="D92"/>
  <c r="D64"/>
  <c r="D36"/>
  <c r="D88"/>
  <c r="D60"/>
  <c r="I60"/>
  <c r="D32"/>
  <c r="D24"/>
  <c r="D14"/>
  <c r="D5"/>
  <c r="I4"/>
  <c r="D19"/>
  <c r="D9"/>
  <c r="E88"/>
  <c r="J87"/>
  <c r="E88" i="6"/>
  <c r="J87"/>
  <c r="E32"/>
  <c r="J31"/>
  <c r="D102"/>
  <c r="D46"/>
  <c r="D74"/>
  <c r="D64"/>
  <c r="D92"/>
  <c r="D36"/>
  <c r="E117"/>
  <c r="D107"/>
  <c r="D51"/>
  <c r="D79"/>
  <c r="C34"/>
  <c r="C62"/>
  <c r="C26"/>
  <c r="C54"/>
  <c r="C82"/>
  <c r="C110"/>
  <c r="C138"/>
  <c r="C21"/>
  <c r="C49"/>
  <c r="C77"/>
  <c r="C105"/>
  <c r="C133"/>
  <c r="C16"/>
  <c r="C44"/>
  <c r="C72"/>
  <c r="C100"/>
  <c r="C128"/>
  <c r="C11"/>
  <c r="C39"/>
  <c r="C67"/>
  <c r="C95"/>
  <c r="C123"/>
  <c r="C7"/>
  <c r="D60"/>
  <c r="I60"/>
  <c r="D19"/>
  <c r="D14"/>
  <c r="D9"/>
  <c r="I4"/>
  <c r="D88"/>
  <c r="D32"/>
  <c r="D24"/>
  <c r="D5"/>
  <c r="D97"/>
  <c r="D69"/>
  <c r="D41"/>
  <c r="E5"/>
  <c r="K4"/>
  <c r="A4"/>
  <c r="M4"/>
  <c r="J4"/>
  <c r="J59"/>
  <c r="E60"/>
  <c r="D115"/>
  <c r="F116"/>
  <c r="J116"/>
  <c r="F60"/>
  <c r="F88"/>
  <c r="F32"/>
  <c r="F5"/>
  <c r="C31" i="10"/>
  <c r="I3"/>
  <c r="C18"/>
  <c r="C8"/>
  <c r="C13"/>
  <c r="K3"/>
  <c r="A3"/>
  <c r="M3"/>
  <c r="C23"/>
  <c r="C31" i="9"/>
  <c r="K3"/>
  <c r="A3"/>
  <c r="M3"/>
  <c r="C8"/>
  <c r="C13"/>
  <c r="C23"/>
  <c r="I3"/>
  <c r="C18"/>
  <c r="C31" i="8"/>
  <c r="I3"/>
  <c r="C18"/>
  <c r="C8"/>
  <c r="C13"/>
  <c r="K3"/>
  <c r="A3"/>
  <c r="M3"/>
  <c r="C23"/>
  <c r="C31" i="7"/>
  <c r="K3"/>
  <c r="A3"/>
  <c r="M3"/>
  <c r="C23"/>
  <c r="I3"/>
  <c r="C18"/>
  <c r="C8"/>
  <c r="C13"/>
  <c r="C31" i="6"/>
  <c r="C8"/>
  <c r="C18"/>
  <c r="K3"/>
  <c r="A3"/>
  <c r="M3"/>
  <c r="C13"/>
  <c r="I3"/>
  <c r="C23"/>
  <c r="D103" i="10"/>
  <c r="I103"/>
  <c r="D75"/>
  <c r="I19"/>
  <c r="D47"/>
  <c r="D89"/>
  <c r="I89"/>
  <c r="D61"/>
  <c r="I61"/>
  <c r="D25"/>
  <c r="D20"/>
  <c r="D10"/>
  <c r="D33"/>
  <c r="D15"/>
  <c r="D6"/>
  <c r="I5"/>
  <c r="D108"/>
  <c r="D80"/>
  <c r="D52"/>
  <c r="I24"/>
  <c r="D125"/>
  <c r="D130"/>
  <c r="E33"/>
  <c r="J32"/>
  <c r="K32"/>
  <c r="A32"/>
  <c r="M29"/>
  <c r="E117"/>
  <c r="J116"/>
  <c r="E61"/>
  <c r="J60"/>
  <c r="F117"/>
  <c r="F89"/>
  <c r="F61"/>
  <c r="F33"/>
  <c r="F6"/>
  <c r="E89"/>
  <c r="J88"/>
  <c r="D93"/>
  <c r="D65"/>
  <c r="I9"/>
  <c r="D37"/>
  <c r="D98"/>
  <c r="D70"/>
  <c r="D42"/>
  <c r="I14"/>
  <c r="D116"/>
  <c r="I32"/>
  <c r="D120"/>
  <c r="D135"/>
  <c r="E6"/>
  <c r="J5"/>
  <c r="K5"/>
  <c r="A5"/>
  <c r="M5"/>
  <c r="C35"/>
  <c r="C63"/>
  <c r="C91"/>
  <c r="C17"/>
  <c r="C45"/>
  <c r="C73"/>
  <c r="C101"/>
  <c r="C129"/>
  <c r="C27"/>
  <c r="C55"/>
  <c r="C83"/>
  <c r="C111"/>
  <c r="C139"/>
  <c r="C22"/>
  <c r="C50"/>
  <c r="C78"/>
  <c r="C106"/>
  <c r="C134"/>
  <c r="C12"/>
  <c r="C40"/>
  <c r="C68"/>
  <c r="C96"/>
  <c r="C124"/>
  <c r="D93" i="9"/>
  <c r="D65"/>
  <c r="D37"/>
  <c r="I9"/>
  <c r="D98"/>
  <c r="D42"/>
  <c r="D70"/>
  <c r="I14"/>
  <c r="D116"/>
  <c r="I32"/>
  <c r="D120"/>
  <c r="D125"/>
  <c r="D130"/>
  <c r="E33"/>
  <c r="K32"/>
  <c r="A32"/>
  <c r="M29"/>
  <c r="J32"/>
  <c r="J116"/>
  <c r="E117"/>
  <c r="F117"/>
  <c r="F89"/>
  <c r="F61"/>
  <c r="F33"/>
  <c r="F6"/>
  <c r="E6"/>
  <c r="J5"/>
  <c r="K5"/>
  <c r="A5"/>
  <c r="M5"/>
  <c r="K60"/>
  <c r="A60"/>
  <c r="M54"/>
  <c r="J60"/>
  <c r="E61"/>
  <c r="D47"/>
  <c r="D103"/>
  <c r="I103"/>
  <c r="D75"/>
  <c r="I75"/>
  <c r="I19"/>
  <c r="D89"/>
  <c r="D61"/>
  <c r="I61"/>
  <c r="D33"/>
  <c r="D25"/>
  <c r="D20"/>
  <c r="D10"/>
  <c r="D15"/>
  <c r="D6"/>
  <c r="I5"/>
  <c r="D108"/>
  <c r="I108"/>
  <c r="D80"/>
  <c r="I80"/>
  <c r="D52"/>
  <c r="I24"/>
  <c r="D135"/>
  <c r="C35"/>
  <c r="C63"/>
  <c r="C91"/>
  <c r="C17"/>
  <c r="C45"/>
  <c r="C73"/>
  <c r="C101"/>
  <c r="C129"/>
  <c r="C27"/>
  <c r="C55"/>
  <c r="C22"/>
  <c r="C50"/>
  <c r="C78"/>
  <c r="C106"/>
  <c r="C134"/>
  <c r="C12"/>
  <c r="C40"/>
  <c r="C68"/>
  <c r="C96"/>
  <c r="C124"/>
  <c r="E89"/>
  <c r="J88"/>
  <c r="D103" i="8"/>
  <c r="I103"/>
  <c r="D75"/>
  <c r="I19"/>
  <c r="D47"/>
  <c r="D89"/>
  <c r="I89"/>
  <c r="D61"/>
  <c r="I61"/>
  <c r="D25"/>
  <c r="D20"/>
  <c r="D10"/>
  <c r="D33"/>
  <c r="D15"/>
  <c r="D6"/>
  <c r="I5"/>
  <c r="D108"/>
  <c r="D80"/>
  <c r="D52"/>
  <c r="I24"/>
  <c r="D125"/>
  <c r="D130"/>
  <c r="E33"/>
  <c r="J32"/>
  <c r="K32"/>
  <c r="A32"/>
  <c r="M29"/>
  <c r="E117"/>
  <c r="J116"/>
  <c r="E61"/>
  <c r="J60"/>
  <c r="F117"/>
  <c r="F89"/>
  <c r="F61"/>
  <c r="F33"/>
  <c r="F6"/>
  <c r="E89"/>
  <c r="J88"/>
  <c r="D93"/>
  <c r="D65"/>
  <c r="I9"/>
  <c r="D37"/>
  <c r="D98"/>
  <c r="D70"/>
  <c r="D42"/>
  <c r="I14"/>
  <c r="D116"/>
  <c r="I32"/>
  <c r="D120"/>
  <c r="D135"/>
  <c r="E6"/>
  <c r="J5"/>
  <c r="K5"/>
  <c r="A5"/>
  <c r="M5"/>
  <c r="C35"/>
  <c r="C63"/>
  <c r="C91"/>
  <c r="C17"/>
  <c r="C45"/>
  <c r="C73"/>
  <c r="C101"/>
  <c r="C129"/>
  <c r="C27"/>
  <c r="C55"/>
  <c r="C83"/>
  <c r="C111"/>
  <c r="C139"/>
  <c r="C22"/>
  <c r="C50"/>
  <c r="C78"/>
  <c r="C106"/>
  <c r="C134"/>
  <c r="C12"/>
  <c r="C40"/>
  <c r="D103" i="7"/>
  <c r="D75"/>
  <c r="I19"/>
  <c r="D47"/>
  <c r="D89"/>
  <c r="I89"/>
  <c r="D61"/>
  <c r="I61"/>
  <c r="D25"/>
  <c r="D20"/>
  <c r="D10"/>
  <c r="D33"/>
  <c r="D15"/>
  <c r="D6"/>
  <c r="I5"/>
  <c r="D108"/>
  <c r="I108"/>
  <c r="D80"/>
  <c r="D52"/>
  <c r="I24"/>
  <c r="D125"/>
  <c r="D130"/>
  <c r="E33"/>
  <c r="J32"/>
  <c r="K32"/>
  <c r="A32"/>
  <c r="M29"/>
  <c r="E117"/>
  <c r="J116"/>
  <c r="E61"/>
  <c r="J60"/>
  <c r="K60"/>
  <c r="A60"/>
  <c r="M54"/>
  <c r="F117"/>
  <c r="F89"/>
  <c r="F61"/>
  <c r="F33"/>
  <c r="F6"/>
  <c r="E89"/>
  <c r="J88"/>
  <c r="D93"/>
  <c r="I93"/>
  <c r="D65"/>
  <c r="I65"/>
  <c r="I9"/>
  <c r="D37"/>
  <c r="D98"/>
  <c r="D70"/>
  <c r="D42"/>
  <c r="I14"/>
  <c r="D116"/>
  <c r="I32"/>
  <c r="D120"/>
  <c r="D135"/>
  <c r="E6"/>
  <c r="J5"/>
  <c r="K5"/>
  <c r="C35"/>
  <c r="C63"/>
  <c r="C91"/>
  <c r="C119"/>
  <c r="C17"/>
  <c r="C45"/>
  <c r="C73"/>
  <c r="C101"/>
  <c r="C129"/>
  <c r="C27"/>
  <c r="C55"/>
  <c r="C83"/>
  <c r="C111"/>
  <c r="C139"/>
  <c r="C22"/>
  <c r="C50"/>
  <c r="C78"/>
  <c r="C106"/>
  <c r="C134"/>
  <c r="C12"/>
  <c r="C40"/>
  <c r="C68"/>
  <c r="C96"/>
  <c r="C124"/>
  <c r="F117" i="6"/>
  <c r="F61"/>
  <c r="F6"/>
  <c r="F89"/>
  <c r="F33"/>
  <c r="J60"/>
  <c r="E61"/>
  <c r="K60"/>
  <c r="K5"/>
  <c r="A5"/>
  <c r="M5"/>
  <c r="E6"/>
  <c r="J5"/>
  <c r="D125"/>
  <c r="D108"/>
  <c r="D52"/>
  <c r="I24"/>
  <c r="D80"/>
  <c r="D65"/>
  <c r="D93"/>
  <c r="D37"/>
  <c r="I9"/>
  <c r="D103"/>
  <c r="D47"/>
  <c r="D75"/>
  <c r="I19"/>
  <c r="C35"/>
  <c r="C63"/>
  <c r="C91"/>
  <c r="C119"/>
  <c r="C27"/>
  <c r="C55"/>
  <c r="C83"/>
  <c r="C111"/>
  <c r="C139"/>
  <c r="C22"/>
  <c r="C50"/>
  <c r="C78"/>
  <c r="C106"/>
  <c r="C134"/>
  <c r="C17"/>
  <c r="C45"/>
  <c r="C73"/>
  <c r="C101"/>
  <c r="C129"/>
  <c r="C12"/>
  <c r="C40"/>
  <c r="C68"/>
  <c r="C96"/>
  <c r="C124"/>
  <c r="D135"/>
  <c r="E118"/>
  <c r="J117"/>
  <c r="D120"/>
  <c r="E89"/>
  <c r="J88"/>
  <c r="D61"/>
  <c r="I61"/>
  <c r="D20"/>
  <c r="D15"/>
  <c r="D10"/>
  <c r="D6"/>
  <c r="I5"/>
  <c r="D89"/>
  <c r="I89"/>
  <c r="D33"/>
  <c r="D25"/>
  <c r="D116"/>
  <c r="I32"/>
  <c r="D98"/>
  <c r="D70"/>
  <c r="D42"/>
  <c r="I14"/>
  <c r="D130"/>
  <c r="E33"/>
  <c r="K32"/>
  <c r="A32"/>
  <c r="M29"/>
  <c r="J32"/>
  <c r="C51" i="10"/>
  <c r="I23"/>
  <c r="C41"/>
  <c r="I13"/>
  <c r="C46"/>
  <c r="I18"/>
  <c r="C59"/>
  <c r="I31"/>
  <c r="K31"/>
  <c r="A31"/>
  <c r="M28"/>
  <c r="C36"/>
  <c r="I8"/>
  <c r="C41" i="9"/>
  <c r="I13"/>
  <c r="C46"/>
  <c r="I18"/>
  <c r="C51"/>
  <c r="I23"/>
  <c r="C36"/>
  <c r="I8"/>
  <c r="C59"/>
  <c r="I31"/>
  <c r="K31"/>
  <c r="A31"/>
  <c r="M28"/>
  <c r="C51" i="8"/>
  <c r="I23"/>
  <c r="C41"/>
  <c r="I13"/>
  <c r="C46"/>
  <c r="I18"/>
  <c r="C59"/>
  <c r="I31"/>
  <c r="K31"/>
  <c r="A31"/>
  <c r="M28"/>
  <c r="C36"/>
  <c r="I8"/>
  <c r="C41" i="7"/>
  <c r="I13"/>
  <c r="C46"/>
  <c r="I18"/>
  <c r="C51"/>
  <c r="I23"/>
  <c r="C59"/>
  <c r="I31"/>
  <c r="K31"/>
  <c r="A31"/>
  <c r="M28"/>
  <c r="C36"/>
  <c r="I8"/>
  <c r="C36" i="6"/>
  <c r="I8"/>
  <c r="C51"/>
  <c r="I23"/>
  <c r="C41"/>
  <c r="I13"/>
  <c r="C46"/>
  <c r="I18"/>
  <c r="C59"/>
  <c r="K31"/>
  <c r="A31"/>
  <c r="M28"/>
  <c r="I31"/>
  <c r="D121" i="10"/>
  <c r="K89"/>
  <c r="A89"/>
  <c r="M80"/>
  <c r="E90"/>
  <c r="J89"/>
  <c r="F118"/>
  <c r="F90"/>
  <c r="F62"/>
  <c r="F34"/>
  <c r="F7"/>
  <c r="D99"/>
  <c r="I99"/>
  <c r="D71"/>
  <c r="I71"/>
  <c r="I15"/>
  <c r="D43"/>
  <c r="D94"/>
  <c r="I94"/>
  <c r="D66"/>
  <c r="I66"/>
  <c r="D38"/>
  <c r="I10"/>
  <c r="D109"/>
  <c r="I109"/>
  <c r="D81"/>
  <c r="I81"/>
  <c r="D53"/>
  <c r="I25"/>
  <c r="K6"/>
  <c r="A6"/>
  <c r="M6"/>
  <c r="E7"/>
  <c r="J6"/>
  <c r="D126"/>
  <c r="I42"/>
  <c r="K61"/>
  <c r="E62"/>
  <c r="J61"/>
  <c r="E118"/>
  <c r="J117"/>
  <c r="K33"/>
  <c r="A33"/>
  <c r="M30"/>
  <c r="E34"/>
  <c r="J33"/>
  <c r="D136"/>
  <c r="D90"/>
  <c r="I90"/>
  <c r="D62"/>
  <c r="I62"/>
  <c r="D34"/>
  <c r="D16"/>
  <c r="D7"/>
  <c r="I6"/>
  <c r="D26"/>
  <c r="D21"/>
  <c r="D11"/>
  <c r="D117"/>
  <c r="I117"/>
  <c r="I33"/>
  <c r="D104"/>
  <c r="D76"/>
  <c r="D48"/>
  <c r="I20"/>
  <c r="D131"/>
  <c r="I47"/>
  <c r="E90" i="9"/>
  <c r="J89"/>
  <c r="D136"/>
  <c r="I136"/>
  <c r="I52"/>
  <c r="D90"/>
  <c r="D34"/>
  <c r="D62"/>
  <c r="I62"/>
  <c r="D16"/>
  <c r="D7"/>
  <c r="I6"/>
  <c r="D26"/>
  <c r="D21"/>
  <c r="D11"/>
  <c r="D94"/>
  <c r="D38"/>
  <c r="D66"/>
  <c r="I10"/>
  <c r="D109"/>
  <c r="D81"/>
  <c r="D53"/>
  <c r="I25"/>
  <c r="E62"/>
  <c r="J61"/>
  <c r="K61"/>
  <c r="A61"/>
  <c r="M55"/>
  <c r="F118"/>
  <c r="F62"/>
  <c r="F90"/>
  <c r="F34"/>
  <c r="F7"/>
  <c r="E34"/>
  <c r="J33"/>
  <c r="K33"/>
  <c r="A33"/>
  <c r="M30"/>
  <c r="D121"/>
  <c r="I37"/>
  <c r="D71"/>
  <c r="I71"/>
  <c r="D43"/>
  <c r="D99"/>
  <c r="I99"/>
  <c r="I15"/>
  <c r="D104"/>
  <c r="I104"/>
  <c r="D76"/>
  <c r="D48"/>
  <c r="I20"/>
  <c r="D117"/>
  <c r="I33"/>
  <c r="D131"/>
  <c r="I47"/>
  <c r="K6"/>
  <c r="A6"/>
  <c r="M6"/>
  <c r="E7"/>
  <c r="J6"/>
  <c r="E118"/>
  <c r="J117"/>
  <c r="D126"/>
  <c r="D121" i="8"/>
  <c r="K89"/>
  <c r="E90"/>
  <c r="J89"/>
  <c r="F118"/>
  <c r="F90"/>
  <c r="F62"/>
  <c r="F34"/>
  <c r="F7"/>
  <c r="D99"/>
  <c r="D71"/>
  <c r="I15"/>
  <c r="D43"/>
  <c r="D94"/>
  <c r="D66"/>
  <c r="D38"/>
  <c r="I10"/>
  <c r="D109"/>
  <c r="D81"/>
  <c r="D53"/>
  <c r="I25"/>
  <c r="K6"/>
  <c r="A6"/>
  <c r="M6"/>
  <c r="E7"/>
  <c r="J6"/>
  <c r="D126"/>
  <c r="I42"/>
  <c r="K61"/>
  <c r="A61"/>
  <c r="M55"/>
  <c r="E62"/>
  <c r="J61"/>
  <c r="E118"/>
  <c r="J117"/>
  <c r="K33"/>
  <c r="A33"/>
  <c r="M30"/>
  <c r="E34"/>
  <c r="J33"/>
  <c r="D136"/>
  <c r="D90"/>
  <c r="D62"/>
  <c r="I62"/>
  <c r="D34"/>
  <c r="D16"/>
  <c r="D7"/>
  <c r="I6"/>
  <c r="D26"/>
  <c r="D21"/>
  <c r="D11"/>
  <c r="D117"/>
  <c r="I117"/>
  <c r="I33"/>
  <c r="D104"/>
  <c r="D76"/>
  <c r="D48"/>
  <c r="I20"/>
  <c r="D131"/>
  <c r="I47"/>
  <c r="D121" i="7"/>
  <c r="I121"/>
  <c r="I37"/>
  <c r="K89"/>
  <c r="E90"/>
  <c r="J89"/>
  <c r="F118"/>
  <c r="F90"/>
  <c r="F62"/>
  <c r="F34"/>
  <c r="F7"/>
  <c r="D99"/>
  <c r="D71"/>
  <c r="I15"/>
  <c r="D43"/>
  <c r="D94"/>
  <c r="D66"/>
  <c r="D38"/>
  <c r="I10"/>
  <c r="D109"/>
  <c r="D81"/>
  <c r="D53"/>
  <c r="I25"/>
  <c r="K6"/>
  <c r="E7"/>
  <c r="J6"/>
  <c r="D126"/>
  <c r="K61"/>
  <c r="A61"/>
  <c r="M55"/>
  <c r="E62"/>
  <c r="J61"/>
  <c r="E118"/>
  <c r="J117"/>
  <c r="K33"/>
  <c r="A33"/>
  <c r="M30"/>
  <c r="E34"/>
  <c r="J33"/>
  <c r="D136"/>
  <c r="I52"/>
  <c r="D90"/>
  <c r="D62"/>
  <c r="I62"/>
  <c r="D34"/>
  <c r="D16"/>
  <c r="D7"/>
  <c r="I6"/>
  <c r="D26"/>
  <c r="D21"/>
  <c r="D11"/>
  <c r="D117"/>
  <c r="I117"/>
  <c r="I33"/>
  <c r="D104"/>
  <c r="D76"/>
  <c r="D48"/>
  <c r="I20"/>
  <c r="D131"/>
  <c r="I47"/>
  <c r="D109" i="6"/>
  <c r="D53"/>
  <c r="I25"/>
  <c r="D81"/>
  <c r="I81"/>
  <c r="D62"/>
  <c r="D16"/>
  <c r="D11"/>
  <c r="D7"/>
  <c r="D90"/>
  <c r="D34"/>
  <c r="D26"/>
  <c r="D21"/>
  <c r="I6"/>
  <c r="D99"/>
  <c r="D71"/>
  <c r="D43"/>
  <c r="I15"/>
  <c r="E90"/>
  <c r="K89"/>
  <c r="A89"/>
  <c r="M80"/>
  <c r="J89"/>
  <c r="D121"/>
  <c r="J6"/>
  <c r="E7"/>
  <c r="K6"/>
  <c r="E34"/>
  <c r="K33"/>
  <c r="J33"/>
  <c r="D126"/>
  <c r="D117"/>
  <c r="I33"/>
  <c r="D94"/>
  <c r="D66"/>
  <c r="I66"/>
  <c r="D38"/>
  <c r="I10"/>
  <c r="D104"/>
  <c r="D48"/>
  <c r="D76"/>
  <c r="I20"/>
  <c r="E119"/>
  <c r="D131"/>
  <c r="I47"/>
  <c r="D136"/>
  <c r="J61"/>
  <c r="E62"/>
  <c r="K61"/>
  <c r="F118"/>
  <c r="J118"/>
  <c r="F62"/>
  <c r="F7"/>
  <c r="F90"/>
  <c r="F34"/>
  <c r="C87" i="10"/>
  <c r="I59"/>
  <c r="K59"/>
  <c r="A59"/>
  <c r="M53"/>
  <c r="C74"/>
  <c r="I46"/>
  <c r="C69"/>
  <c r="I41"/>
  <c r="C79"/>
  <c r="I51"/>
  <c r="C64"/>
  <c r="I36"/>
  <c r="C69" i="9"/>
  <c r="I41"/>
  <c r="C87"/>
  <c r="I59"/>
  <c r="K59"/>
  <c r="A59"/>
  <c r="M53"/>
  <c r="C64"/>
  <c r="I36"/>
  <c r="C79"/>
  <c r="I51"/>
  <c r="C74"/>
  <c r="I46"/>
  <c r="C87" i="8"/>
  <c r="I59"/>
  <c r="K59"/>
  <c r="A59"/>
  <c r="M53"/>
  <c r="C74"/>
  <c r="I46"/>
  <c r="C69"/>
  <c r="I41"/>
  <c r="C79"/>
  <c r="I51"/>
  <c r="C64"/>
  <c r="I36"/>
  <c r="C87" i="7"/>
  <c r="I59"/>
  <c r="K59"/>
  <c r="A59"/>
  <c r="M53"/>
  <c r="C79"/>
  <c r="I51"/>
  <c r="C74"/>
  <c r="I46"/>
  <c r="C69"/>
  <c r="I41"/>
  <c r="C64"/>
  <c r="I36"/>
  <c r="C64" i="6"/>
  <c r="I36"/>
  <c r="C87"/>
  <c r="I59"/>
  <c r="K59"/>
  <c r="A59"/>
  <c r="M53"/>
  <c r="C74"/>
  <c r="I46"/>
  <c r="C69"/>
  <c r="I41"/>
  <c r="C79"/>
  <c r="I51"/>
  <c r="D95" i="10"/>
  <c r="D67"/>
  <c r="I11"/>
  <c r="D39"/>
  <c r="D110"/>
  <c r="D82"/>
  <c r="I26"/>
  <c r="D54"/>
  <c r="D91"/>
  <c r="D63"/>
  <c r="I63"/>
  <c r="D27"/>
  <c r="D22"/>
  <c r="D12"/>
  <c r="D35"/>
  <c r="D17"/>
  <c r="I7"/>
  <c r="D118"/>
  <c r="I34"/>
  <c r="E35"/>
  <c r="J34"/>
  <c r="K34"/>
  <c r="A34"/>
  <c r="M31"/>
  <c r="E119"/>
  <c r="J118"/>
  <c r="E63"/>
  <c r="J62"/>
  <c r="K62"/>
  <c r="D137"/>
  <c r="I53"/>
  <c r="D122"/>
  <c r="I122"/>
  <c r="I38"/>
  <c r="K117"/>
  <c r="D132"/>
  <c r="D105"/>
  <c r="D77"/>
  <c r="I21"/>
  <c r="D49"/>
  <c r="D100"/>
  <c r="D72"/>
  <c r="D44"/>
  <c r="I16"/>
  <c r="E8"/>
  <c r="J7"/>
  <c r="K7"/>
  <c r="A7"/>
  <c r="M7"/>
  <c r="D127"/>
  <c r="I127"/>
  <c r="I43"/>
  <c r="F119"/>
  <c r="F91"/>
  <c r="F63"/>
  <c r="F35"/>
  <c r="F8"/>
  <c r="E91"/>
  <c r="J90"/>
  <c r="E119" i="9"/>
  <c r="J118"/>
  <c r="E8"/>
  <c r="J7"/>
  <c r="K7"/>
  <c r="A7"/>
  <c r="M7"/>
  <c r="D127"/>
  <c r="I127"/>
  <c r="I43"/>
  <c r="K34"/>
  <c r="J34"/>
  <c r="E35"/>
  <c r="K62"/>
  <c r="E63"/>
  <c r="J62"/>
  <c r="D137"/>
  <c r="D105"/>
  <c r="D49"/>
  <c r="D77"/>
  <c r="I21"/>
  <c r="D100"/>
  <c r="I100"/>
  <c r="D72"/>
  <c r="I72"/>
  <c r="D44"/>
  <c r="I16"/>
  <c r="I34"/>
  <c r="D118"/>
  <c r="J90"/>
  <c r="E91"/>
  <c r="I48"/>
  <c r="D132"/>
  <c r="F91"/>
  <c r="F63"/>
  <c r="F35"/>
  <c r="F119"/>
  <c r="F8"/>
  <c r="D122"/>
  <c r="D95"/>
  <c r="D67"/>
  <c r="D39"/>
  <c r="I11"/>
  <c r="D110"/>
  <c r="D82"/>
  <c r="D54"/>
  <c r="I26"/>
  <c r="D91"/>
  <c r="D63"/>
  <c r="I63"/>
  <c r="D35"/>
  <c r="D27"/>
  <c r="D22"/>
  <c r="D12"/>
  <c r="D17"/>
  <c r="I7"/>
  <c r="D95" i="8"/>
  <c r="D67"/>
  <c r="I11"/>
  <c r="D39"/>
  <c r="D110"/>
  <c r="D82"/>
  <c r="I26"/>
  <c r="D54"/>
  <c r="D91"/>
  <c r="D63"/>
  <c r="I63"/>
  <c r="D27"/>
  <c r="D22"/>
  <c r="D12"/>
  <c r="D35"/>
  <c r="D17"/>
  <c r="I7"/>
  <c r="D118"/>
  <c r="I34"/>
  <c r="E35"/>
  <c r="J34"/>
  <c r="K34"/>
  <c r="A34"/>
  <c r="M31"/>
  <c r="E119"/>
  <c r="J118"/>
  <c r="E63"/>
  <c r="J62"/>
  <c r="K62"/>
  <c r="A62"/>
  <c r="M56"/>
  <c r="D137"/>
  <c r="I53"/>
  <c r="D122"/>
  <c r="I38"/>
  <c r="K117"/>
  <c r="A117"/>
  <c r="M105"/>
  <c r="D132"/>
  <c r="D105"/>
  <c r="D77"/>
  <c r="I77"/>
  <c r="I21"/>
  <c r="D49"/>
  <c r="D100"/>
  <c r="I100"/>
  <c r="D72"/>
  <c r="I72"/>
  <c r="D44"/>
  <c r="I16"/>
  <c r="E8"/>
  <c r="J7"/>
  <c r="K7"/>
  <c r="A7"/>
  <c r="M7"/>
  <c r="D127"/>
  <c r="I43"/>
  <c r="F119"/>
  <c r="F91"/>
  <c r="F63"/>
  <c r="F35"/>
  <c r="F8"/>
  <c r="E91"/>
  <c r="J90"/>
  <c r="K90"/>
  <c r="D95" i="7"/>
  <c r="D67"/>
  <c r="I11"/>
  <c r="D39"/>
  <c r="D110"/>
  <c r="I110"/>
  <c r="D82"/>
  <c r="I82"/>
  <c r="I26"/>
  <c r="D54"/>
  <c r="D91"/>
  <c r="I91"/>
  <c r="D63"/>
  <c r="I63"/>
  <c r="D27"/>
  <c r="D22"/>
  <c r="D12"/>
  <c r="D35"/>
  <c r="D17"/>
  <c r="I7"/>
  <c r="D118"/>
  <c r="I34"/>
  <c r="E35"/>
  <c r="J34"/>
  <c r="K34"/>
  <c r="A34"/>
  <c r="M31"/>
  <c r="E119"/>
  <c r="J118"/>
  <c r="E63"/>
  <c r="J62"/>
  <c r="K62"/>
  <c r="D137"/>
  <c r="D122"/>
  <c r="I38"/>
  <c r="K117"/>
  <c r="A117"/>
  <c r="M105"/>
  <c r="D132"/>
  <c r="I48"/>
  <c r="D105"/>
  <c r="I105"/>
  <c r="D77"/>
  <c r="I77"/>
  <c r="I21"/>
  <c r="D49"/>
  <c r="D100"/>
  <c r="I100"/>
  <c r="D72"/>
  <c r="I72"/>
  <c r="D44"/>
  <c r="I16"/>
  <c r="E8"/>
  <c r="J7"/>
  <c r="K7"/>
  <c r="D127"/>
  <c r="I43"/>
  <c r="F119"/>
  <c r="F91"/>
  <c r="F63"/>
  <c r="F35"/>
  <c r="F8"/>
  <c r="E91"/>
  <c r="J90"/>
  <c r="K90"/>
  <c r="D132" i="6"/>
  <c r="I48"/>
  <c r="E35"/>
  <c r="K34"/>
  <c r="J34"/>
  <c r="J7"/>
  <c r="E8"/>
  <c r="E9"/>
  <c r="K7"/>
  <c r="E91"/>
  <c r="J90"/>
  <c r="D127"/>
  <c r="I43"/>
  <c r="D105"/>
  <c r="I105"/>
  <c r="D49"/>
  <c r="I21"/>
  <c r="D77"/>
  <c r="I77"/>
  <c r="D118"/>
  <c r="I34"/>
  <c r="D63"/>
  <c r="I63"/>
  <c r="D17"/>
  <c r="I17"/>
  <c r="D12"/>
  <c r="D91"/>
  <c r="I91"/>
  <c r="D35"/>
  <c r="I35"/>
  <c r="D27"/>
  <c r="D22"/>
  <c r="I22"/>
  <c r="I7"/>
  <c r="D100"/>
  <c r="I100"/>
  <c r="D72"/>
  <c r="I72"/>
  <c r="D44"/>
  <c r="I16"/>
  <c r="D137"/>
  <c r="I137"/>
  <c r="I53"/>
  <c r="F119"/>
  <c r="J119"/>
  <c r="F63"/>
  <c r="F8"/>
  <c r="F91"/>
  <c r="F35"/>
  <c r="J35"/>
  <c r="J62"/>
  <c r="E63"/>
  <c r="E64"/>
  <c r="E65"/>
  <c r="E120"/>
  <c r="D122"/>
  <c r="I122"/>
  <c r="I38"/>
  <c r="I117"/>
  <c r="K117"/>
  <c r="A117"/>
  <c r="M105"/>
  <c r="D110"/>
  <c r="I110"/>
  <c r="D54"/>
  <c r="I26"/>
  <c r="D82"/>
  <c r="I82"/>
  <c r="D95"/>
  <c r="I95"/>
  <c r="D67"/>
  <c r="I67"/>
  <c r="D39"/>
  <c r="I11"/>
  <c r="C115" i="10"/>
  <c r="K115"/>
  <c r="K87"/>
  <c r="A87"/>
  <c r="M78"/>
  <c r="I87"/>
  <c r="C92"/>
  <c r="I64"/>
  <c r="C107"/>
  <c r="I79"/>
  <c r="C97"/>
  <c r="I69"/>
  <c r="C102"/>
  <c r="I74"/>
  <c r="C115" i="9"/>
  <c r="I87"/>
  <c r="K87"/>
  <c r="A87"/>
  <c r="M78"/>
  <c r="C97"/>
  <c r="I69"/>
  <c r="C102"/>
  <c r="I74"/>
  <c r="C107"/>
  <c r="I79"/>
  <c r="C92"/>
  <c r="I64"/>
  <c r="C115" i="8"/>
  <c r="K115"/>
  <c r="K87"/>
  <c r="A87"/>
  <c r="M78"/>
  <c r="I87"/>
  <c r="C92"/>
  <c r="I64"/>
  <c r="C107"/>
  <c r="I79"/>
  <c r="C97"/>
  <c r="I69"/>
  <c r="C102"/>
  <c r="I74"/>
  <c r="C115" i="7"/>
  <c r="I87"/>
  <c r="K87"/>
  <c r="A87"/>
  <c r="M78"/>
  <c r="C92"/>
  <c r="I64"/>
  <c r="C97"/>
  <c r="I69"/>
  <c r="C102"/>
  <c r="I74"/>
  <c r="C107"/>
  <c r="I79"/>
  <c r="C115" i="6"/>
  <c r="I115"/>
  <c r="I87"/>
  <c r="K87"/>
  <c r="A87"/>
  <c r="M78"/>
  <c r="C92"/>
  <c r="I64"/>
  <c r="C107"/>
  <c r="I79"/>
  <c r="C97"/>
  <c r="I69"/>
  <c r="C102"/>
  <c r="I74"/>
  <c r="F120" i="10"/>
  <c r="F92"/>
  <c r="F64"/>
  <c r="F36"/>
  <c r="K36"/>
  <c r="F9"/>
  <c r="D133"/>
  <c r="I49"/>
  <c r="K63"/>
  <c r="E64"/>
  <c r="J63"/>
  <c r="K35"/>
  <c r="A35"/>
  <c r="M32"/>
  <c r="E36"/>
  <c r="J35"/>
  <c r="D101"/>
  <c r="I101"/>
  <c r="D73"/>
  <c r="I73"/>
  <c r="I17"/>
  <c r="D45"/>
  <c r="D96"/>
  <c r="I96"/>
  <c r="D68"/>
  <c r="I68"/>
  <c r="D40"/>
  <c r="I12"/>
  <c r="D111"/>
  <c r="I111"/>
  <c r="D83"/>
  <c r="I83"/>
  <c r="D55"/>
  <c r="I27"/>
  <c r="E92"/>
  <c r="J91"/>
  <c r="E9"/>
  <c r="K8"/>
  <c r="A8"/>
  <c r="M8"/>
  <c r="J8"/>
  <c r="D128"/>
  <c r="I44"/>
  <c r="E120"/>
  <c r="J120"/>
  <c r="J119"/>
  <c r="D119"/>
  <c r="I35"/>
  <c r="D106"/>
  <c r="I106"/>
  <c r="D78"/>
  <c r="I78"/>
  <c r="D50"/>
  <c r="I22"/>
  <c r="D138"/>
  <c r="D123"/>
  <c r="I39"/>
  <c r="D101" i="9"/>
  <c r="I101"/>
  <c r="D73"/>
  <c r="I73"/>
  <c r="D45"/>
  <c r="I17"/>
  <c r="D106"/>
  <c r="I106"/>
  <c r="D78"/>
  <c r="I78"/>
  <c r="D50"/>
  <c r="I22"/>
  <c r="D119"/>
  <c r="I35"/>
  <c r="D138"/>
  <c r="I54"/>
  <c r="D123"/>
  <c r="I39"/>
  <c r="E92"/>
  <c r="E93"/>
  <c r="J91"/>
  <c r="K91"/>
  <c r="A91"/>
  <c r="M82"/>
  <c r="I44"/>
  <c r="D128"/>
  <c r="I128"/>
  <c r="E64"/>
  <c r="J63"/>
  <c r="K63"/>
  <c r="A63"/>
  <c r="M57"/>
  <c r="E36"/>
  <c r="J35"/>
  <c r="K35"/>
  <c r="J119"/>
  <c r="E120"/>
  <c r="J120"/>
  <c r="D68"/>
  <c r="I68"/>
  <c r="D96"/>
  <c r="I96"/>
  <c r="D40"/>
  <c r="I12"/>
  <c r="D55"/>
  <c r="D111"/>
  <c r="D83"/>
  <c r="I27"/>
  <c r="F120"/>
  <c r="F92"/>
  <c r="F36"/>
  <c r="F64"/>
  <c r="F9"/>
  <c r="D133"/>
  <c r="I49"/>
  <c r="E9"/>
  <c r="K8"/>
  <c r="A8"/>
  <c r="M8"/>
  <c r="J8"/>
  <c r="F120" i="8"/>
  <c r="F92"/>
  <c r="F64"/>
  <c r="F36"/>
  <c r="J36"/>
  <c r="F9"/>
  <c r="D133"/>
  <c r="I49"/>
  <c r="K63"/>
  <c r="A63"/>
  <c r="M57"/>
  <c r="E64"/>
  <c r="J64"/>
  <c r="J63"/>
  <c r="K35"/>
  <c r="A35"/>
  <c r="M32"/>
  <c r="E36"/>
  <c r="J35"/>
  <c r="D101"/>
  <c r="I101"/>
  <c r="D73"/>
  <c r="I73"/>
  <c r="I17"/>
  <c r="D45"/>
  <c r="D96"/>
  <c r="D68"/>
  <c r="D40"/>
  <c r="I12"/>
  <c r="D111"/>
  <c r="I111"/>
  <c r="D83"/>
  <c r="I83"/>
  <c r="D55"/>
  <c r="I27"/>
  <c r="E92"/>
  <c r="E9"/>
  <c r="E10"/>
  <c r="K8"/>
  <c r="A8"/>
  <c r="M8"/>
  <c r="J8"/>
  <c r="D128"/>
  <c r="I128"/>
  <c r="I44"/>
  <c r="E120"/>
  <c r="J119"/>
  <c r="D119"/>
  <c r="I35"/>
  <c r="D106"/>
  <c r="I106"/>
  <c r="D78"/>
  <c r="I78"/>
  <c r="D50"/>
  <c r="I22"/>
  <c r="D138"/>
  <c r="D123"/>
  <c r="I39"/>
  <c r="F120" i="7"/>
  <c r="F92"/>
  <c r="F64"/>
  <c r="F36"/>
  <c r="K36"/>
  <c r="F9"/>
  <c r="D133"/>
  <c r="I133"/>
  <c r="I49"/>
  <c r="K63"/>
  <c r="A63"/>
  <c r="M57"/>
  <c r="E64"/>
  <c r="J63"/>
  <c r="K35"/>
  <c r="A35"/>
  <c r="M32"/>
  <c r="E36"/>
  <c r="J35"/>
  <c r="D101"/>
  <c r="I101"/>
  <c r="D73"/>
  <c r="I73"/>
  <c r="I17"/>
  <c r="D45"/>
  <c r="D96"/>
  <c r="I96"/>
  <c r="D68"/>
  <c r="I68"/>
  <c r="D40"/>
  <c r="I12"/>
  <c r="D111"/>
  <c r="I111"/>
  <c r="D83"/>
  <c r="I83"/>
  <c r="D55"/>
  <c r="I27"/>
  <c r="E92"/>
  <c r="E9"/>
  <c r="K8"/>
  <c r="J8"/>
  <c r="D128"/>
  <c r="I128"/>
  <c r="I44"/>
  <c r="E120"/>
  <c r="J120"/>
  <c r="J119"/>
  <c r="D119"/>
  <c r="I35"/>
  <c r="D106"/>
  <c r="I106"/>
  <c r="D78"/>
  <c r="I78"/>
  <c r="D50"/>
  <c r="I22"/>
  <c r="D138"/>
  <c r="I138"/>
  <c r="I54"/>
  <c r="D123"/>
  <c r="I39"/>
  <c r="D111" i="6"/>
  <c r="I111"/>
  <c r="D55"/>
  <c r="I27"/>
  <c r="D83"/>
  <c r="I83"/>
  <c r="D101"/>
  <c r="I101"/>
  <c r="D73"/>
  <c r="I73"/>
  <c r="D45"/>
  <c r="D133"/>
  <c r="I133"/>
  <c r="I49"/>
  <c r="E92"/>
  <c r="K91"/>
  <c r="A91"/>
  <c r="M82"/>
  <c r="J91"/>
  <c r="J8"/>
  <c r="K8"/>
  <c r="E36"/>
  <c r="K35"/>
  <c r="D138"/>
  <c r="I138"/>
  <c r="I54"/>
  <c r="J63"/>
  <c r="K63"/>
  <c r="F9"/>
  <c r="F36"/>
  <c r="K36"/>
  <c r="D106"/>
  <c r="I106"/>
  <c r="D50"/>
  <c r="D78"/>
  <c r="I78"/>
  <c r="D119"/>
  <c r="I119"/>
  <c r="D96"/>
  <c r="I96"/>
  <c r="D68"/>
  <c r="I68"/>
  <c r="D40"/>
  <c r="I12"/>
  <c r="I115" i="10"/>
  <c r="C130"/>
  <c r="I130"/>
  <c r="I102"/>
  <c r="C125"/>
  <c r="I125"/>
  <c r="I97"/>
  <c r="C135"/>
  <c r="I135"/>
  <c r="I107"/>
  <c r="C120"/>
  <c r="I120"/>
  <c r="I92"/>
  <c r="K115" i="9"/>
  <c r="I115"/>
  <c r="C120"/>
  <c r="I120"/>
  <c r="I92"/>
  <c r="C130"/>
  <c r="I130"/>
  <c r="I102"/>
  <c r="I115" i="8"/>
  <c r="A115"/>
  <c r="M103"/>
  <c r="C130"/>
  <c r="I130"/>
  <c r="I102"/>
  <c r="C125"/>
  <c r="I125"/>
  <c r="I97"/>
  <c r="C135"/>
  <c r="I135"/>
  <c r="I107"/>
  <c r="C120"/>
  <c r="I120"/>
  <c r="I92"/>
  <c r="I115" i="7"/>
  <c r="K115"/>
  <c r="A115"/>
  <c r="M103"/>
  <c r="C135"/>
  <c r="I135"/>
  <c r="I107"/>
  <c r="C125"/>
  <c r="I125"/>
  <c r="I97"/>
  <c r="K115" i="6"/>
  <c r="A115"/>
  <c r="M103"/>
  <c r="C130"/>
  <c r="I130"/>
  <c r="I102"/>
  <c r="C125"/>
  <c r="I125"/>
  <c r="I97"/>
  <c r="C135"/>
  <c r="I135"/>
  <c r="I107"/>
  <c r="C120"/>
  <c r="I92"/>
  <c r="D134" i="10"/>
  <c r="I134"/>
  <c r="I50"/>
  <c r="E121"/>
  <c r="E122"/>
  <c r="K120"/>
  <c r="E10"/>
  <c r="E93"/>
  <c r="E94"/>
  <c r="K92"/>
  <c r="A92"/>
  <c r="M83"/>
  <c r="D139"/>
  <c r="I139"/>
  <c r="I55"/>
  <c r="D124"/>
  <c r="I124"/>
  <c r="I40"/>
  <c r="E37"/>
  <c r="J36"/>
  <c r="A36"/>
  <c r="M33"/>
  <c r="D129"/>
  <c r="I129"/>
  <c r="I45"/>
  <c r="J64"/>
  <c r="F121"/>
  <c r="F93"/>
  <c r="F65"/>
  <c r="F10"/>
  <c r="F37"/>
  <c r="F121" i="9"/>
  <c r="F93"/>
  <c r="F65"/>
  <c r="F37"/>
  <c r="F10"/>
  <c r="D139"/>
  <c r="D124"/>
  <c r="I124"/>
  <c r="I40"/>
  <c r="K36"/>
  <c r="E37"/>
  <c r="J37"/>
  <c r="J36"/>
  <c r="K92"/>
  <c r="A92"/>
  <c r="M83"/>
  <c r="J92"/>
  <c r="D134"/>
  <c r="I134"/>
  <c r="I50"/>
  <c r="D129"/>
  <c r="I129"/>
  <c r="I45"/>
  <c r="K9"/>
  <c r="A9"/>
  <c r="M9"/>
  <c r="E10"/>
  <c r="J10"/>
  <c r="J9"/>
  <c r="E121"/>
  <c r="E122"/>
  <c r="J64"/>
  <c r="D134" i="8"/>
  <c r="I134"/>
  <c r="I50"/>
  <c r="J120"/>
  <c r="K9"/>
  <c r="A9"/>
  <c r="M9"/>
  <c r="J9"/>
  <c r="J92"/>
  <c r="D139"/>
  <c r="I139"/>
  <c r="I55"/>
  <c r="D124"/>
  <c r="E37"/>
  <c r="E38"/>
  <c r="K36"/>
  <c r="A36"/>
  <c r="M33"/>
  <c r="E65"/>
  <c r="E66"/>
  <c r="K64"/>
  <c r="A64"/>
  <c r="M58"/>
  <c r="F121"/>
  <c r="F93"/>
  <c r="F65"/>
  <c r="F10"/>
  <c r="F122"/>
  <c r="F37"/>
  <c r="D134" i="7"/>
  <c r="I134"/>
  <c r="I50"/>
  <c r="E121"/>
  <c r="E122"/>
  <c r="E10"/>
  <c r="E93"/>
  <c r="E94"/>
  <c r="K92"/>
  <c r="D139"/>
  <c r="I139"/>
  <c r="I55"/>
  <c r="D124"/>
  <c r="I124"/>
  <c r="I40"/>
  <c r="E37"/>
  <c r="J36"/>
  <c r="A36"/>
  <c r="M33"/>
  <c r="D129"/>
  <c r="I129"/>
  <c r="I45"/>
  <c r="J64"/>
  <c r="F121"/>
  <c r="F93"/>
  <c r="F65"/>
  <c r="F10"/>
  <c r="F37"/>
  <c r="D134" i="6"/>
  <c r="I134"/>
  <c r="I50"/>
  <c r="F65"/>
  <c r="F93"/>
  <c r="J93"/>
  <c r="E37"/>
  <c r="J36"/>
  <c r="E10"/>
  <c r="E93"/>
  <c r="D124"/>
  <c r="I124"/>
  <c r="I40"/>
  <c r="K119"/>
  <c r="A119"/>
  <c r="M107"/>
  <c r="I120"/>
  <c r="J93" i="10"/>
  <c r="J10"/>
  <c r="J121"/>
  <c r="F122"/>
  <c r="F94"/>
  <c r="F66"/>
  <c r="F38"/>
  <c r="F11"/>
  <c r="E38"/>
  <c r="J38"/>
  <c r="J121" i="9"/>
  <c r="K37"/>
  <c r="F66"/>
  <c r="F38"/>
  <c r="J93"/>
  <c r="F66" i="8"/>
  <c r="K66"/>
  <c r="A66"/>
  <c r="M60"/>
  <c r="E11"/>
  <c r="E12"/>
  <c r="F122" i="7"/>
  <c r="J122"/>
  <c r="F94"/>
  <c r="F66"/>
  <c r="F38"/>
  <c r="F11"/>
  <c r="F12"/>
  <c r="J10"/>
  <c r="K121"/>
  <c r="A121"/>
  <c r="M109"/>
  <c r="J121"/>
  <c r="E38"/>
  <c r="J38"/>
  <c r="E66" i="6"/>
  <c r="E67"/>
  <c r="E94"/>
  <c r="E11"/>
  <c r="E12"/>
  <c r="E13"/>
  <c r="E38"/>
  <c r="E39" i="10"/>
  <c r="K38"/>
  <c r="A38"/>
  <c r="M35"/>
  <c r="F123"/>
  <c r="F95"/>
  <c r="F67"/>
  <c r="F12"/>
  <c r="F39"/>
  <c r="J122"/>
  <c r="J94"/>
  <c r="E67" i="8"/>
  <c r="E68"/>
  <c r="F95" i="7"/>
  <c r="E39"/>
  <c r="E40"/>
  <c r="J94"/>
  <c r="E95" i="6"/>
  <c r="E96"/>
  <c r="F124" i="10"/>
  <c r="F96"/>
  <c r="F68"/>
  <c r="F40"/>
  <c r="F13"/>
  <c r="E40"/>
  <c r="J40"/>
  <c r="E68" i="6"/>
  <c r="E69"/>
  <c r="F125" i="10"/>
  <c r="F97"/>
  <c r="F69"/>
  <c r="F14"/>
  <c r="F41"/>
  <c r="E69" i="8"/>
  <c r="E70"/>
  <c r="E97" i="6"/>
  <c r="E98"/>
  <c r="E99"/>
  <c r="E14"/>
  <c r="E15"/>
  <c r="E16"/>
  <c r="F98" i="10"/>
  <c r="F42"/>
  <c r="E70" i="6"/>
  <c r="E17"/>
  <c r="E18"/>
  <c r="E19"/>
  <c r="E20"/>
  <c r="E100"/>
  <c r="E101"/>
  <c r="E102"/>
  <c r="E103"/>
  <c r="E104"/>
  <c r="E105"/>
  <c r="E21"/>
  <c r="E22"/>
  <c r="E106"/>
  <c r="E107"/>
  <c r="E108"/>
  <c r="E109"/>
  <c r="E110"/>
  <c r="E111"/>
  <c r="F124" i="7"/>
  <c r="F68"/>
  <c r="F13"/>
  <c r="F40"/>
  <c r="J40"/>
  <c r="F96"/>
  <c r="E23" i="6"/>
  <c r="E41" i="7"/>
  <c r="K40"/>
  <c r="A40"/>
  <c r="M37"/>
  <c r="E13" i="8"/>
  <c r="E39"/>
  <c r="F126" i="10"/>
  <c r="F70"/>
  <c r="F15"/>
  <c r="K37" i="7"/>
  <c r="A37"/>
  <c r="M34"/>
  <c r="J37"/>
  <c r="E11"/>
  <c r="K10"/>
  <c r="E123"/>
  <c r="F122" i="9"/>
  <c r="J122"/>
  <c r="F94"/>
  <c r="F11"/>
  <c r="K37" i="10"/>
  <c r="A37"/>
  <c r="M34"/>
  <c r="J37"/>
  <c r="E11"/>
  <c r="K10"/>
  <c r="A10"/>
  <c r="M10"/>
  <c r="E123"/>
  <c r="K122"/>
  <c r="D129" i="6"/>
  <c r="I129"/>
  <c r="I45"/>
  <c r="I119" i="7"/>
  <c r="K119"/>
  <c r="A119"/>
  <c r="M107"/>
  <c r="E121" i="8"/>
  <c r="K120"/>
  <c r="A120"/>
  <c r="M108"/>
  <c r="E93"/>
  <c r="K92"/>
  <c r="D129"/>
  <c r="I129"/>
  <c r="I45"/>
  <c r="K9" i="10"/>
  <c r="A9"/>
  <c r="M9"/>
  <c r="J9"/>
  <c r="C130" i="7"/>
  <c r="I130"/>
  <c r="I102"/>
  <c r="C120"/>
  <c r="I92"/>
  <c r="C135" i="9"/>
  <c r="I135"/>
  <c r="I107"/>
  <c r="C125"/>
  <c r="I125"/>
  <c r="I97"/>
  <c r="D123" i="6"/>
  <c r="I123"/>
  <c r="I39"/>
  <c r="D128"/>
  <c r="I128"/>
  <c r="I44"/>
  <c r="K91" i="7"/>
  <c r="J91"/>
  <c r="K38"/>
  <c r="A38"/>
  <c r="M35"/>
  <c r="J93"/>
  <c r="K93"/>
  <c r="J65" i="8"/>
  <c r="K10"/>
  <c r="A10"/>
  <c r="M10"/>
  <c r="F11"/>
  <c r="E38" i="9"/>
  <c r="K120"/>
  <c r="J92" i="7"/>
  <c r="J92" i="10"/>
  <c r="E71" i="6"/>
  <c r="E71" i="8"/>
  <c r="E41" i="10"/>
  <c r="K40"/>
  <c r="A40"/>
  <c r="M37"/>
  <c r="J39" i="7"/>
  <c r="K39" i="10"/>
  <c r="A39"/>
  <c r="M36"/>
  <c r="J39"/>
  <c r="E39" i="6"/>
  <c r="F123" i="7"/>
  <c r="F67"/>
  <c r="F39"/>
  <c r="K39"/>
  <c r="A39"/>
  <c r="M36"/>
  <c r="K11" i="8"/>
  <c r="A11"/>
  <c r="M11"/>
  <c r="J11"/>
  <c r="E95" i="7"/>
  <c r="F94" i="8"/>
  <c r="F38"/>
  <c r="K38"/>
  <c r="A38"/>
  <c r="M35"/>
  <c r="K37"/>
  <c r="A37"/>
  <c r="M34"/>
  <c r="J37"/>
  <c r="E123" i="9"/>
  <c r="E11"/>
  <c r="K10"/>
  <c r="A10"/>
  <c r="M10"/>
  <c r="E95" i="10"/>
  <c r="K94"/>
  <c r="A94"/>
  <c r="M85"/>
  <c r="F121" i="6"/>
  <c r="F10"/>
  <c r="F37"/>
  <c r="J37"/>
  <c r="D139"/>
  <c r="I139"/>
  <c r="I55"/>
  <c r="K9" i="7"/>
  <c r="J9"/>
  <c r="E65"/>
  <c r="K64"/>
  <c r="A64"/>
  <c r="M58"/>
  <c r="K64" i="9"/>
  <c r="A64"/>
  <c r="M58"/>
  <c r="E65"/>
  <c r="E94"/>
  <c r="E65" i="10"/>
  <c r="K64"/>
  <c r="E121" i="6"/>
  <c r="K120"/>
  <c r="A120"/>
  <c r="M108"/>
  <c r="J65"/>
  <c r="F120"/>
  <c r="J120"/>
  <c r="F64"/>
  <c r="F92"/>
  <c r="J9"/>
  <c r="K9"/>
  <c r="K91" i="8"/>
  <c r="J91"/>
  <c r="C68"/>
  <c r="I40"/>
  <c r="C119"/>
  <c r="K119"/>
  <c r="A119"/>
  <c r="M107"/>
  <c r="I91"/>
  <c r="C83" i="9"/>
  <c r="C111"/>
  <c r="C139"/>
  <c r="I139"/>
  <c r="I55"/>
  <c r="C119" i="10"/>
  <c r="K119"/>
  <c r="I91"/>
  <c r="K91"/>
  <c r="A91"/>
  <c r="M82"/>
  <c r="C90" i="6"/>
  <c r="K62"/>
  <c r="C118" i="7"/>
  <c r="I90"/>
  <c r="C95"/>
  <c r="I67"/>
  <c r="I105" i="8"/>
  <c r="C133"/>
  <c r="C82"/>
  <c r="I54"/>
  <c r="C95" i="9"/>
  <c r="I67"/>
  <c r="I77"/>
  <c r="C105"/>
  <c r="C133"/>
  <c r="I133"/>
  <c r="C105" i="10"/>
  <c r="I77"/>
  <c r="C82"/>
  <c r="I54"/>
  <c r="C116" i="6"/>
  <c r="I88"/>
  <c r="K88"/>
  <c r="A88"/>
  <c r="M79"/>
  <c r="C70"/>
  <c r="C98"/>
  <c r="I42"/>
  <c r="C80"/>
  <c r="C108"/>
  <c r="I52"/>
  <c r="I71" i="7"/>
  <c r="C99"/>
  <c r="B5"/>
  <c r="A4"/>
  <c r="M4"/>
  <c r="C88" i="8"/>
  <c r="I60"/>
  <c r="K60"/>
  <c r="A60"/>
  <c r="M54"/>
  <c r="C98"/>
  <c r="I70"/>
  <c r="C93" i="9"/>
  <c r="I65"/>
  <c r="C117"/>
  <c r="K117"/>
  <c r="I89"/>
  <c r="K89"/>
  <c r="A89"/>
  <c r="M80"/>
  <c r="C116"/>
  <c r="I88"/>
  <c r="K88"/>
  <c r="A88"/>
  <c r="M79"/>
  <c r="C81"/>
  <c r="C109"/>
  <c r="C137"/>
  <c r="I137"/>
  <c r="I53"/>
  <c r="C70"/>
  <c r="C98"/>
  <c r="I42"/>
  <c r="C66"/>
  <c r="I38"/>
  <c r="C88" i="10"/>
  <c r="I60"/>
  <c r="K60"/>
  <c r="A60"/>
  <c r="M54"/>
  <c r="C98"/>
  <c r="I70"/>
  <c r="A34" i="9"/>
  <c r="M31"/>
  <c r="B35"/>
  <c r="B61" i="6"/>
  <c r="A60"/>
  <c r="M54"/>
  <c r="K37"/>
  <c r="J66" i="8"/>
  <c r="J10"/>
  <c r="I133"/>
  <c r="I83" i="9"/>
  <c r="I119" i="10"/>
  <c r="I117" i="9"/>
  <c r="I109"/>
  <c r="I70" i="6"/>
  <c r="I108"/>
  <c r="I98" i="7"/>
  <c r="C119" i="9"/>
  <c r="I91"/>
  <c r="C118" i="8"/>
  <c r="I90"/>
  <c r="I67"/>
  <c r="C95"/>
  <c r="C110" i="9"/>
  <c r="I82"/>
  <c r="C118"/>
  <c r="I90"/>
  <c r="K90"/>
  <c r="A90"/>
  <c r="M81"/>
  <c r="C100" i="10"/>
  <c r="I72"/>
  <c r="C118"/>
  <c r="K90"/>
  <c r="A90"/>
  <c r="M81"/>
  <c r="I67"/>
  <c r="C95"/>
  <c r="C103" i="7"/>
  <c r="I75"/>
  <c r="C103" i="6"/>
  <c r="I75"/>
  <c r="C104"/>
  <c r="I76"/>
  <c r="I71"/>
  <c r="C99"/>
  <c r="C116" i="7"/>
  <c r="K116"/>
  <c r="A116"/>
  <c r="M104"/>
  <c r="I88"/>
  <c r="K88"/>
  <c r="A88"/>
  <c r="M79"/>
  <c r="C81"/>
  <c r="I53"/>
  <c r="C104"/>
  <c r="I76"/>
  <c r="C70"/>
  <c r="C98"/>
  <c r="C126"/>
  <c r="I126"/>
  <c r="I42"/>
  <c r="I66"/>
  <c r="C94"/>
  <c r="K94"/>
  <c r="A94"/>
  <c r="M85"/>
  <c r="A89"/>
  <c r="M80"/>
  <c r="B90"/>
  <c r="B91"/>
  <c r="B92"/>
  <c r="B93"/>
  <c r="B94"/>
  <c r="B95"/>
  <c r="B96"/>
  <c r="B97"/>
  <c r="B98"/>
  <c r="B99"/>
  <c r="B100"/>
  <c r="B101"/>
  <c r="B102"/>
  <c r="B103"/>
  <c r="B104"/>
  <c r="B105"/>
  <c r="B106"/>
  <c r="B107"/>
  <c r="B108"/>
  <c r="B109"/>
  <c r="B110"/>
  <c r="B111"/>
  <c r="C99" i="8"/>
  <c r="I71"/>
  <c r="C65"/>
  <c r="I37"/>
  <c r="C109"/>
  <c r="I81"/>
  <c r="C80"/>
  <c r="I52"/>
  <c r="C76"/>
  <c r="I48"/>
  <c r="C94"/>
  <c r="I66"/>
  <c r="C65" i="10"/>
  <c r="I37"/>
  <c r="C80"/>
  <c r="I52"/>
  <c r="C76"/>
  <c r="C104"/>
  <c r="C132"/>
  <c r="I132"/>
  <c r="I48"/>
  <c r="B62"/>
  <c r="B63"/>
  <c r="A61"/>
  <c r="M55"/>
  <c r="C65" i="6"/>
  <c r="C93"/>
  <c r="C121"/>
  <c r="I37"/>
  <c r="A33"/>
  <c r="M30"/>
  <c r="B34"/>
  <c r="A6"/>
  <c r="M6"/>
  <c r="B7"/>
  <c r="A89" i="8"/>
  <c r="M80"/>
  <c r="B90"/>
  <c r="B91"/>
  <c r="B92"/>
  <c r="B93"/>
  <c r="B94"/>
  <c r="B95"/>
  <c r="B96"/>
  <c r="B97"/>
  <c r="B98"/>
  <c r="B99"/>
  <c r="B100"/>
  <c r="B101"/>
  <c r="B102"/>
  <c r="B103"/>
  <c r="B104"/>
  <c r="B105"/>
  <c r="B106"/>
  <c r="B107"/>
  <c r="B108"/>
  <c r="B109"/>
  <c r="B110"/>
  <c r="B111"/>
  <c r="A62" i="7"/>
  <c r="M56"/>
  <c r="I105" i="9"/>
  <c r="A62"/>
  <c r="M56"/>
  <c r="I104" i="6"/>
  <c r="I94"/>
  <c r="I121"/>
  <c r="I62"/>
  <c r="I109"/>
  <c r="I136" i="7"/>
  <c r="I76" i="9"/>
  <c r="I81"/>
  <c r="I131" i="10"/>
  <c r="I104"/>
  <c r="I98" i="6"/>
  <c r="I93"/>
  <c r="I80"/>
  <c r="I70" i="7"/>
  <c r="I80"/>
  <c r="I75" i="8"/>
  <c r="I70" i="9"/>
  <c r="I75" i="10"/>
  <c r="B115" i="9"/>
  <c r="B116"/>
  <c r="B117"/>
  <c r="B118"/>
  <c r="B119"/>
  <c r="B120"/>
  <c r="B121"/>
  <c r="B122"/>
  <c r="B123"/>
  <c r="B124"/>
  <c r="B125"/>
  <c r="B126"/>
  <c r="B127"/>
  <c r="B128"/>
  <c r="B129"/>
  <c r="B130"/>
  <c r="B131"/>
  <c r="B132"/>
  <c r="B133"/>
  <c r="B134"/>
  <c r="B135"/>
  <c r="B136"/>
  <c r="B137"/>
  <c r="B138"/>
  <c r="B139"/>
  <c r="B115" i="10"/>
  <c r="B116"/>
  <c r="B117"/>
  <c r="A115"/>
  <c r="M103"/>
  <c r="B64"/>
  <c r="B65"/>
  <c r="B66"/>
  <c r="B67"/>
  <c r="B68"/>
  <c r="B69"/>
  <c r="B70"/>
  <c r="B71"/>
  <c r="B72"/>
  <c r="B73"/>
  <c r="B74"/>
  <c r="B75"/>
  <c r="B76"/>
  <c r="B77"/>
  <c r="B78"/>
  <c r="B79"/>
  <c r="B80"/>
  <c r="B81"/>
  <c r="B82"/>
  <c r="B83"/>
  <c r="A63"/>
  <c r="M57"/>
  <c r="I80"/>
  <c r="C108"/>
  <c r="I65"/>
  <c r="C93"/>
  <c r="I94" i="8"/>
  <c r="C122"/>
  <c r="I122"/>
  <c r="I76"/>
  <c r="C104"/>
  <c r="I80"/>
  <c r="C108"/>
  <c r="I109"/>
  <c r="C137"/>
  <c r="I137"/>
  <c r="I65"/>
  <c r="C93"/>
  <c r="I99"/>
  <c r="C127"/>
  <c r="I127"/>
  <c r="I104" i="7"/>
  <c r="C132"/>
  <c r="I132"/>
  <c r="I81"/>
  <c r="C109"/>
  <c r="C127" i="6"/>
  <c r="I127"/>
  <c r="I99"/>
  <c r="C123" i="10"/>
  <c r="I123"/>
  <c r="I95"/>
  <c r="I118" i="9"/>
  <c r="K118"/>
  <c r="A118"/>
  <c r="M106"/>
  <c r="I110"/>
  <c r="C138"/>
  <c r="I138"/>
  <c r="I118" i="8"/>
  <c r="K118"/>
  <c r="A118"/>
  <c r="M106"/>
  <c r="K119" i="9"/>
  <c r="A119"/>
  <c r="M107"/>
  <c r="I119"/>
  <c r="B36"/>
  <c r="A35"/>
  <c r="M32"/>
  <c r="I88" i="10"/>
  <c r="K88"/>
  <c r="A88"/>
  <c r="M79"/>
  <c r="C116"/>
  <c r="I66" i="9"/>
  <c r="C94"/>
  <c r="C126"/>
  <c r="I126"/>
  <c r="I98"/>
  <c r="I93"/>
  <c r="C121"/>
  <c r="I98" i="8"/>
  <c r="C126"/>
  <c r="I126"/>
  <c r="C127" i="7"/>
  <c r="I127"/>
  <c r="I99"/>
  <c r="I116" i="6"/>
  <c r="K116"/>
  <c r="A116"/>
  <c r="M104"/>
  <c r="I82" i="10"/>
  <c r="C110"/>
  <c r="I105"/>
  <c r="C133"/>
  <c r="I133"/>
  <c r="I95" i="9"/>
  <c r="C123"/>
  <c r="I123"/>
  <c r="I82" i="8"/>
  <c r="C110"/>
  <c r="C123" i="7"/>
  <c r="I123"/>
  <c r="I95"/>
  <c r="I118"/>
  <c r="K118"/>
  <c r="A118"/>
  <c r="M106"/>
  <c r="I90" i="6"/>
  <c r="C118"/>
  <c r="K90"/>
  <c r="A90"/>
  <c r="M81"/>
  <c r="K92"/>
  <c r="A92"/>
  <c r="M83"/>
  <c r="J92"/>
  <c r="E122"/>
  <c r="J121"/>
  <c r="K121"/>
  <c r="A121"/>
  <c r="M109"/>
  <c r="E66" i="10"/>
  <c r="K65"/>
  <c r="A65"/>
  <c r="M59"/>
  <c r="J65"/>
  <c r="J94" i="9"/>
  <c r="K94"/>
  <c r="A94"/>
  <c r="M85"/>
  <c r="E95"/>
  <c r="K65" i="7"/>
  <c r="A65"/>
  <c r="M59"/>
  <c r="J65"/>
  <c r="E66"/>
  <c r="F11" i="6"/>
  <c r="F38"/>
  <c r="F122"/>
  <c r="F94"/>
  <c r="F66"/>
  <c r="E40"/>
  <c r="K41" i="10"/>
  <c r="A41"/>
  <c r="M38"/>
  <c r="J41"/>
  <c r="E42"/>
  <c r="E72" i="8"/>
  <c r="E72" i="6"/>
  <c r="F123" i="8"/>
  <c r="F67"/>
  <c r="F39"/>
  <c r="J39"/>
  <c r="F12"/>
  <c r="F95"/>
  <c r="F95" i="9"/>
  <c r="F39"/>
  <c r="F12"/>
  <c r="F123"/>
  <c r="J123"/>
  <c r="F67"/>
  <c r="E124" i="7"/>
  <c r="J123"/>
  <c r="E12"/>
  <c r="K11"/>
  <c r="J11"/>
  <c r="K39" i="8"/>
  <c r="A39"/>
  <c r="M36"/>
  <c r="E40"/>
  <c r="E42" i="7"/>
  <c r="K41"/>
  <c r="A41"/>
  <c r="M38"/>
  <c r="E24" i="6"/>
  <c r="F125" i="7"/>
  <c r="F69"/>
  <c r="F41"/>
  <c r="J41"/>
  <c r="F97"/>
  <c r="F14"/>
  <c r="I116"/>
  <c r="I65" i="6"/>
  <c r="I76" i="10"/>
  <c r="A90" i="8"/>
  <c r="M81"/>
  <c r="A117" i="9"/>
  <c r="M105"/>
  <c r="I111"/>
  <c r="I119" i="8"/>
  <c r="A120" i="9"/>
  <c r="M108"/>
  <c r="K93" i="6"/>
  <c r="A93"/>
  <c r="M84"/>
  <c r="K65" i="8"/>
  <c r="A65"/>
  <c r="M59"/>
  <c r="A93" i="7"/>
  <c r="M84"/>
  <c r="A92" i="8"/>
  <c r="M83"/>
  <c r="J10" i="6"/>
  <c r="J38" i="8"/>
  <c r="B8" i="6"/>
  <c r="A7"/>
  <c r="M7"/>
  <c r="B35"/>
  <c r="A34"/>
  <c r="M31"/>
  <c r="C122" i="7"/>
  <c r="I94"/>
  <c r="C132" i="6"/>
  <c r="I132"/>
  <c r="C131"/>
  <c r="I131"/>
  <c r="I103" i="7"/>
  <c r="C131"/>
  <c r="I131"/>
  <c r="I118" i="10"/>
  <c r="K118"/>
  <c r="I100"/>
  <c r="C128"/>
  <c r="I128"/>
  <c r="C123" i="8"/>
  <c r="I123"/>
  <c r="I95"/>
  <c r="A61" i="6"/>
  <c r="M55"/>
  <c r="B62"/>
  <c r="B63"/>
  <c r="I98" i="10"/>
  <c r="C126"/>
  <c r="I126"/>
  <c r="I116" i="9"/>
  <c r="K116"/>
  <c r="A116"/>
  <c r="M104"/>
  <c r="I88" i="8"/>
  <c r="K88"/>
  <c r="A88"/>
  <c r="M79"/>
  <c r="C116"/>
  <c r="A5" i="7"/>
  <c r="M5"/>
  <c r="B6"/>
  <c r="C136" i="6"/>
  <c r="I136"/>
  <c r="C126"/>
  <c r="I126"/>
  <c r="C96" i="8"/>
  <c r="I68"/>
  <c r="K64" i="6"/>
  <c r="J64"/>
  <c r="J65" i="9"/>
  <c r="E66"/>
  <c r="K65"/>
  <c r="A65"/>
  <c r="M59"/>
  <c r="E96" i="10"/>
  <c r="K95"/>
  <c r="A95"/>
  <c r="M86"/>
  <c r="J95"/>
  <c r="E12" i="9"/>
  <c r="K11"/>
  <c r="A11"/>
  <c r="M11"/>
  <c r="J11"/>
  <c r="K123"/>
  <c r="A123"/>
  <c r="M111"/>
  <c r="E124"/>
  <c r="E96" i="7"/>
  <c r="K95"/>
  <c r="A95"/>
  <c r="M86"/>
  <c r="J95"/>
  <c r="K38" i="9"/>
  <c r="E39"/>
  <c r="J38"/>
  <c r="I120" i="7"/>
  <c r="K120"/>
  <c r="A120"/>
  <c r="M108"/>
  <c r="K93" i="8"/>
  <c r="A93"/>
  <c r="M84"/>
  <c r="J93"/>
  <c r="E94"/>
  <c r="J121"/>
  <c r="E122"/>
  <c r="E124" i="10"/>
  <c r="K123"/>
  <c r="J123"/>
  <c r="E12"/>
  <c r="K11"/>
  <c r="A11"/>
  <c r="M11"/>
  <c r="J11"/>
  <c r="F127"/>
  <c r="F71"/>
  <c r="F43"/>
  <c r="F99"/>
  <c r="F16"/>
  <c r="E14" i="8"/>
  <c r="I103" i="6"/>
  <c r="A62" i="10"/>
  <c r="M56"/>
  <c r="A62" i="6"/>
  <c r="M56"/>
  <c r="A91" i="8"/>
  <c r="M82"/>
  <c r="K65" i="6"/>
  <c r="A64" i="10"/>
  <c r="M58"/>
  <c r="K93" i="9"/>
  <c r="A93"/>
  <c r="M84"/>
  <c r="A90" i="7"/>
  <c r="M81"/>
  <c r="A115" i="9"/>
  <c r="M103"/>
  <c r="A92" i="7"/>
  <c r="M83"/>
  <c r="A91"/>
  <c r="M82"/>
  <c r="K10" i="6"/>
  <c r="F100" i="10"/>
  <c r="F72"/>
  <c r="F17"/>
  <c r="F44"/>
  <c r="F128"/>
  <c r="J124"/>
  <c r="K124"/>
  <c r="E125"/>
  <c r="J94" i="8"/>
  <c r="E95"/>
  <c r="K94"/>
  <c r="A94"/>
  <c r="M85"/>
  <c r="E40" i="9"/>
  <c r="K39"/>
  <c r="J39"/>
  <c r="J96" i="7"/>
  <c r="K96"/>
  <c r="A96"/>
  <c r="M87"/>
  <c r="E97"/>
  <c r="E13" i="9"/>
  <c r="K12"/>
  <c r="A12"/>
  <c r="M12"/>
  <c r="J12"/>
  <c r="C124" i="8"/>
  <c r="I124"/>
  <c r="I96"/>
  <c r="B64" i="6"/>
  <c r="B65"/>
  <c r="B66"/>
  <c r="B67"/>
  <c r="B68"/>
  <c r="B69"/>
  <c r="B70"/>
  <c r="B71"/>
  <c r="B72"/>
  <c r="B73"/>
  <c r="B74"/>
  <c r="B75"/>
  <c r="B76"/>
  <c r="B77"/>
  <c r="B78"/>
  <c r="B79"/>
  <c r="B80"/>
  <c r="B81"/>
  <c r="B82"/>
  <c r="B83"/>
  <c r="A63"/>
  <c r="M57"/>
  <c r="E41" i="8"/>
  <c r="J124" i="7"/>
  <c r="E125"/>
  <c r="K124"/>
  <c r="A124"/>
  <c r="M112"/>
  <c r="E73" i="6"/>
  <c r="E73" i="8"/>
  <c r="E41" i="6"/>
  <c r="J94"/>
  <c r="K94"/>
  <c r="A94"/>
  <c r="M85"/>
  <c r="K38"/>
  <c r="J38"/>
  <c r="J66" i="7"/>
  <c r="K66"/>
  <c r="A66"/>
  <c r="M60"/>
  <c r="E67"/>
  <c r="E67" i="10"/>
  <c r="K66"/>
  <c r="A66"/>
  <c r="M60"/>
  <c r="J66"/>
  <c r="E15" i="8"/>
  <c r="E13" i="10"/>
  <c r="K12"/>
  <c r="A12"/>
  <c r="M12"/>
  <c r="J12"/>
  <c r="J122" i="8"/>
  <c r="K122"/>
  <c r="A122"/>
  <c r="M110"/>
  <c r="E123"/>
  <c r="E125" i="9"/>
  <c r="J96" i="10"/>
  <c r="E97"/>
  <c r="K96"/>
  <c r="A96"/>
  <c r="M87"/>
  <c r="E67" i="9"/>
  <c r="K66"/>
  <c r="A66"/>
  <c r="M60"/>
  <c r="J66"/>
  <c r="B7" i="7"/>
  <c r="A6"/>
  <c r="M6"/>
  <c r="I116" i="8"/>
  <c r="K116"/>
  <c r="A116"/>
  <c r="M104"/>
  <c r="K122" i="7"/>
  <c r="A122"/>
  <c r="M110"/>
  <c r="I122"/>
  <c r="B36" i="6"/>
  <c r="A35"/>
  <c r="M32"/>
  <c r="B9"/>
  <c r="A8"/>
  <c r="M8"/>
  <c r="F98" i="7"/>
  <c r="F42"/>
  <c r="J42"/>
  <c r="F126"/>
  <c r="F15"/>
  <c r="F70"/>
  <c r="E25" i="6"/>
  <c r="E43" i="7"/>
  <c r="K42"/>
  <c r="A42"/>
  <c r="M39"/>
  <c r="E13"/>
  <c r="K12"/>
  <c r="J12"/>
  <c r="F124" i="9"/>
  <c r="K124"/>
  <c r="A124"/>
  <c r="M112"/>
  <c r="F40"/>
  <c r="F13"/>
  <c r="F68"/>
  <c r="F96"/>
  <c r="F96" i="8"/>
  <c r="F40"/>
  <c r="K40"/>
  <c r="A40"/>
  <c r="M37"/>
  <c r="F124"/>
  <c r="F13"/>
  <c r="F68"/>
  <c r="J12"/>
  <c r="K12"/>
  <c r="A12"/>
  <c r="M12"/>
  <c r="K67"/>
  <c r="A67"/>
  <c r="M61"/>
  <c r="J67"/>
  <c r="J42" i="10"/>
  <c r="E43"/>
  <c r="K42"/>
  <c r="A42"/>
  <c r="M39"/>
  <c r="K66" i="6"/>
  <c r="A66"/>
  <c r="M60"/>
  <c r="J66"/>
  <c r="F123"/>
  <c r="F67"/>
  <c r="F39"/>
  <c r="F95"/>
  <c r="F12"/>
  <c r="J11"/>
  <c r="K11"/>
  <c r="J95" i="9"/>
  <c r="K95"/>
  <c r="A95"/>
  <c r="M86"/>
  <c r="E96"/>
  <c r="J122" i="6"/>
  <c r="K122"/>
  <c r="A122"/>
  <c r="M110"/>
  <c r="E123"/>
  <c r="K118"/>
  <c r="A118"/>
  <c r="M106"/>
  <c r="I118"/>
  <c r="C138" i="8"/>
  <c r="I138"/>
  <c r="I110"/>
  <c r="C138" i="10"/>
  <c r="I138"/>
  <c r="I110"/>
  <c r="I121" i="9"/>
  <c r="K121"/>
  <c r="A121"/>
  <c r="M109"/>
  <c r="C122"/>
  <c r="I94"/>
  <c r="I116" i="10"/>
  <c r="K116"/>
  <c r="A116"/>
  <c r="M104"/>
  <c r="B37" i="9"/>
  <c r="A36"/>
  <c r="M33"/>
  <c r="B118" i="10"/>
  <c r="B119"/>
  <c r="A117"/>
  <c r="M105"/>
  <c r="A64" i="6"/>
  <c r="M58"/>
  <c r="A118" i="10"/>
  <c r="M106"/>
  <c r="A65" i="6"/>
  <c r="M59"/>
  <c r="K123" i="7"/>
  <c r="A123"/>
  <c r="M111"/>
  <c r="C137"/>
  <c r="I137"/>
  <c r="I109"/>
  <c r="C121" i="8"/>
  <c r="I93"/>
  <c r="C136"/>
  <c r="I136"/>
  <c r="I108"/>
  <c r="C132"/>
  <c r="I132"/>
  <c r="I104"/>
  <c r="C121" i="10"/>
  <c r="I93"/>
  <c r="K93"/>
  <c r="A93"/>
  <c r="M84"/>
  <c r="C136"/>
  <c r="I136"/>
  <c r="I108"/>
  <c r="E124" i="6"/>
  <c r="K123"/>
  <c r="A123"/>
  <c r="M111"/>
  <c r="J123"/>
  <c r="F96"/>
  <c r="F13"/>
  <c r="J12"/>
  <c r="F40"/>
  <c r="F124"/>
  <c r="F68"/>
  <c r="K12"/>
  <c r="J39"/>
  <c r="K39"/>
  <c r="K43" i="10"/>
  <c r="A43"/>
  <c r="M40"/>
  <c r="J43"/>
  <c r="E44"/>
  <c r="J68" i="8"/>
  <c r="K68"/>
  <c r="A68"/>
  <c r="M62"/>
  <c r="K13" i="7"/>
  <c r="J13"/>
  <c r="E14"/>
  <c r="E26" i="6"/>
  <c r="F127" i="7"/>
  <c r="F71"/>
  <c r="F43"/>
  <c r="F99"/>
  <c r="F16"/>
  <c r="J67" i="9"/>
  <c r="E68"/>
  <c r="K67"/>
  <c r="A67"/>
  <c r="M61"/>
  <c r="K97" i="10"/>
  <c r="A97"/>
  <c r="M88"/>
  <c r="E98"/>
  <c r="J97"/>
  <c r="E126" i="9"/>
  <c r="K13" i="10"/>
  <c r="A13"/>
  <c r="M13"/>
  <c r="J13"/>
  <c r="E14"/>
  <c r="E68"/>
  <c r="K67"/>
  <c r="A67"/>
  <c r="M61"/>
  <c r="J67"/>
  <c r="E74" i="6"/>
  <c r="K125" i="7"/>
  <c r="A125"/>
  <c r="M113"/>
  <c r="J125"/>
  <c r="E126"/>
  <c r="E42" i="8"/>
  <c r="E98" i="7"/>
  <c r="J97"/>
  <c r="K97"/>
  <c r="A97"/>
  <c r="M88"/>
  <c r="F129" i="10"/>
  <c r="F73"/>
  <c r="F45"/>
  <c r="F18"/>
  <c r="F101"/>
  <c r="J124" i="9"/>
  <c r="J40" i="8"/>
  <c r="I121" i="10"/>
  <c r="K121"/>
  <c r="I121" i="8"/>
  <c r="K121"/>
  <c r="A121"/>
  <c r="M109"/>
  <c r="B120" i="10"/>
  <c r="A119"/>
  <c r="M107"/>
  <c r="B38" i="9"/>
  <c r="A37"/>
  <c r="M34"/>
  <c r="I122"/>
  <c r="K122"/>
  <c r="A122"/>
  <c r="M110"/>
  <c r="E97"/>
  <c r="K96"/>
  <c r="A96"/>
  <c r="M87"/>
  <c r="J96"/>
  <c r="J95" i="6"/>
  <c r="K95"/>
  <c r="A95"/>
  <c r="M86"/>
  <c r="K67"/>
  <c r="A67"/>
  <c r="M61"/>
  <c r="J67"/>
  <c r="F97" i="8"/>
  <c r="F14"/>
  <c r="F69"/>
  <c r="F125"/>
  <c r="F41"/>
  <c r="K41"/>
  <c r="A41"/>
  <c r="M38"/>
  <c r="J13"/>
  <c r="K13"/>
  <c r="A13"/>
  <c r="M13"/>
  <c r="F125" i="9"/>
  <c r="K125"/>
  <c r="A125"/>
  <c r="M113"/>
  <c r="F41"/>
  <c r="F69"/>
  <c r="F97"/>
  <c r="F14"/>
  <c r="K43" i="7"/>
  <c r="A43"/>
  <c r="M40"/>
  <c r="J43"/>
  <c r="E44"/>
  <c r="B10" i="6"/>
  <c r="A9"/>
  <c r="M9"/>
  <c r="B37"/>
  <c r="A36"/>
  <c r="M33"/>
  <c r="B8" i="7"/>
  <c r="A7"/>
  <c r="M7"/>
  <c r="K123" i="8"/>
  <c r="A123"/>
  <c r="M111"/>
  <c r="J123"/>
  <c r="E124"/>
  <c r="E16"/>
  <c r="E68" i="7"/>
  <c r="K67"/>
  <c r="A67"/>
  <c r="M61"/>
  <c r="J67"/>
  <c r="E42" i="6"/>
  <c r="E74" i="8"/>
  <c r="K13" i="9"/>
  <c r="A13"/>
  <c r="M13"/>
  <c r="J13"/>
  <c r="E14"/>
  <c r="K40"/>
  <c r="J40"/>
  <c r="E41"/>
  <c r="K95" i="8"/>
  <c r="A95"/>
  <c r="M86"/>
  <c r="J95"/>
  <c r="E96"/>
  <c r="E126" i="10"/>
  <c r="K125"/>
  <c r="J125"/>
  <c r="E97" i="8"/>
  <c r="K96"/>
  <c r="A96"/>
  <c r="M87"/>
  <c r="J96"/>
  <c r="J126" i="10"/>
  <c r="E127"/>
  <c r="K126"/>
  <c r="E42" i="9"/>
  <c r="K41"/>
  <c r="J41"/>
  <c r="E75" i="8"/>
  <c r="J68" i="7"/>
  <c r="K68"/>
  <c r="A68"/>
  <c r="M62"/>
  <c r="E69"/>
  <c r="E125" i="8"/>
  <c r="K124"/>
  <c r="A124"/>
  <c r="M112"/>
  <c r="J124"/>
  <c r="B9" i="7"/>
  <c r="A8"/>
  <c r="M8"/>
  <c r="B38" i="6"/>
  <c r="A37"/>
  <c r="M34"/>
  <c r="B11"/>
  <c r="A10"/>
  <c r="M10"/>
  <c r="F98" i="9"/>
  <c r="F42"/>
  <c r="F70"/>
  <c r="F126"/>
  <c r="F15"/>
  <c r="F126" i="8"/>
  <c r="F70"/>
  <c r="F15"/>
  <c r="F98"/>
  <c r="F42"/>
  <c r="J14"/>
  <c r="K14"/>
  <c r="A14"/>
  <c r="M14"/>
  <c r="J97" i="9"/>
  <c r="K97"/>
  <c r="A97"/>
  <c r="M88"/>
  <c r="E98"/>
  <c r="B39"/>
  <c r="A38"/>
  <c r="M35"/>
  <c r="B121" i="10"/>
  <c r="B122"/>
  <c r="A120"/>
  <c r="M108"/>
  <c r="F102"/>
  <c r="F74"/>
  <c r="F19"/>
  <c r="F130"/>
  <c r="F46"/>
  <c r="J98" i="7"/>
  <c r="K98"/>
  <c r="A98"/>
  <c r="M89"/>
  <c r="E99"/>
  <c r="J126"/>
  <c r="E127"/>
  <c r="K126"/>
  <c r="A126"/>
  <c r="M114"/>
  <c r="J68" i="10"/>
  <c r="K68"/>
  <c r="A68"/>
  <c r="M62"/>
  <c r="E69"/>
  <c r="E127" i="9"/>
  <c r="K126"/>
  <c r="A126"/>
  <c r="M114"/>
  <c r="J126"/>
  <c r="E99" i="10"/>
  <c r="K98"/>
  <c r="A98"/>
  <c r="M89"/>
  <c r="J98"/>
  <c r="E27" i="6"/>
  <c r="J44" i="10"/>
  <c r="E45"/>
  <c r="K44"/>
  <c r="A44"/>
  <c r="M41"/>
  <c r="J68" i="6"/>
  <c r="K68"/>
  <c r="A68"/>
  <c r="M62"/>
  <c r="K40"/>
  <c r="J40"/>
  <c r="F97"/>
  <c r="F69"/>
  <c r="F41"/>
  <c r="F125"/>
  <c r="F14"/>
  <c r="K13"/>
  <c r="J13"/>
  <c r="K124"/>
  <c r="A124"/>
  <c r="M112"/>
  <c r="E125"/>
  <c r="J124"/>
  <c r="J41" i="8"/>
  <c r="J125" i="9"/>
  <c r="E15"/>
  <c r="K14"/>
  <c r="A14"/>
  <c r="M14"/>
  <c r="J14"/>
  <c r="E43" i="6"/>
  <c r="E17" i="8"/>
  <c r="E45" i="7"/>
  <c r="J69" i="8"/>
  <c r="K69"/>
  <c r="A69"/>
  <c r="M63"/>
  <c r="E43"/>
  <c r="K42"/>
  <c r="A42"/>
  <c r="M39"/>
  <c r="J42"/>
  <c r="E75" i="6"/>
  <c r="E15" i="10"/>
  <c r="K14"/>
  <c r="A14"/>
  <c r="M14"/>
  <c r="J14"/>
  <c r="J68" i="9"/>
  <c r="K68"/>
  <c r="A68"/>
  <c r="M62"/>
  <c r="E69"/>
  <c r="F128" i="7"/>
  <c r="F44"/>
  <c r="J44"/>
  <c r="F100"/>
  <c r="F17"/>
  <c r="F72"/>
  <c r="J14"/>
  <c r="K14"/>
  <c r="E15"/>
  <c r="K96" i="6"/>
  <c r="A96"/>
  <c r="M87"/>
  <c r="J96"/>
  <c r="A121" i="10"/>
  <c r="M109"/>
  <c r="K15"/>
  <c r="A15"/>
  <c r="M15"/>
  <c r="J15"/>
  <c r="E16"/>
  <c r="E76" i="6"/>
  <c r="E44" i="8"/>
  <c r="E18"/>
  <c r="K15" i="9"/>
  <c r="A15"/>
  <c r="M15"/>
  <c r="J15"/>
  <c r="E16"/>
  <c r="E126" i="6"/>
  <c r="J125"/>
  <c r="K125"/>
  <c r="A125"/>
  <c r="M113"/>
  <c r="F126"/>
  <c r="F70"/>
  <c r="F42"/>
  <c r="F15"/>
  <c r="K14"/>
  <c r="F98"/>
  <c r="J14"/>
  <c r="K41"/>
  <c r="J41"/>
  <c r="J97"/>
  <c r="K97"/>
  <c r="A97"/>
  <c r="M88"/>
  <c r="E46" i="10"/>
  <c r="K45"/>
  <c r="A45"/>
  <c r="M42"/>
  <c r="J45"/>
  <c r="E128" i="9"/>
  <c r="F103" i="10"/>
  <c r="F20"/>
  <c r="F75"/>
  <c r="F131"/>
  <c r="F47"/>
  <c r="B123"/>
  <c r="A122"/>
  <c r="M110"/>
  <c r="B40" i="9"/>
  <c r="A39"/>
  <c r="M36"/>
  <c r="F99" i="8"/>
  <c r="F16"/>
  <c r="F127"/>
  <c r="F43"/>
  <c r="J43"/>
  <c r="F71"/>
  <c r="K15"/>
  <c r="A15"/>
  <c r="M15"/>
  <c r="J15"/>
  <c r="E126"/>
  <c r="K125"/>
  <c r="A125"/>
  <c r="M113"/>
  <c r="J125"/>
  <c r="E76"/>
  <c r="K44" i="7"/>
  <c r="A44"/>
  <c r="M41"/>
  <c r="K15"/>
  <c r="J15"/>
  <c r="E16"/>
  <c r="F129"/>
  <c r="F73"/>
  <c r="F45"/>
  <c r="F18"/>
  <c r="F101"/>
  <c r="J69" i="9"/>
  <c r="E70"/>
  <c r="K69"/>
  <c r="A69"/>
  <c r="M63"/>
  <c r="K45" i="7"/>
  <c r="A45"/>
  <c r="M42"/>
  <c r="J45"/>
  <c r="E46"/>
  <c r="E44" i="6"/>
  <c r="K69"/>
  <c r="A69"/>
  <c r="M63"/>
  <c r="J69"/>
  <c r="E100" i="10"/>
  <c r="K99"/>
  <c r="A99"/>
  <c r="M90"/>
  <c r="J99"/>
  <c r="E70"/>
  <c r="K69"/>
  <c r="A69"/>
  <c r="M63"/>
  <c r="J69"/>
  <c r="E128" i="7"/>
  <c r="J127"/>
  <c r="K127"/>
  <c r="A127"/>
  <c r="M115"/>
  <c r="E100"/>
  <c r="K99"/>
  <c r="A99"/>
  <c r="M90"/>
  <c r="J99"/>
  <c r="J98" i="9"/>
  <c r="K98"/>
  <c r="A98"/>
  <c r="M89"/>
  <c r="E99"/>
  <c r="J70" i="8"/>
  <c r="K70"/>
  <c r="A70"/>
  <c r="M64"/>
  <c r="F71" i="9"/>
  <c r="F127"/>
  <c r="K127"/>
  <c r="A127"/>
  <c r="M115"/>
  <c r="F99"/>
  <c r="F16"/>
  <c r="F43"/>
  <c r="B12" i="6"/>
  <c r="A11"/>
  <c r="M11"/>
  <c r="B39"/>
  <c r="A38"/>
  <c r="M35"/>
  <c r="B10" i="7"/>
  <c r="A9"/>
  <c r="M9"/>
  <c r="K69"/>
  <c r="A69"/>
  <c r="M63"/>
  <c r="J69"/>
  <c r="E70"/>
  <c r="J42" i="9"/>
  <c r="K42"/>
  <c r="E43"/>
  <c r="K127" i="10"/>
  <c r="E128"/>
  <c r="J127"/>
  <c r="K97" i="8"/>
  <c r="A97"/>
  <c r="M88"/>
  <c r="E98"/>
  <c r="J97"/>
  <c r="K128" i="10"/>
  <c r="J128"/>
  <c r="E129"/>
  <c r="E44" i="9"/>
  <c r="K43"/>
  <c r="J43"/>
  <c r="E101" i="7"/>
  <c r="K100"/>
  <c r="A100"/>
  <c r="M91"/>
  <c r="J100"/>
  <c r="J70" i="10"/>
  <c r="K70"/>
  <c r="A70"/>
  <c r="M64"/>
  <c r="E71"/>
  <c r="F130" i="7"/>
  <c r="F46"/>
  <c r="F74"/>
  <c r="F102"/>
  <c r="F19"/>
  <c r="J16"/>
  <c r="K16"/>
  <c r="E17"/>
  <c r="J71" i="8"/>
  <c r="K71"/>
  <c r="A71"/>
  <c r="M65"/>
  <c r="B41" i="9"/>
  <c r="A40"/>
  <c r="M37"/>
  <c r="B124" i="10"/>
  <c r="A123"/>
  <c r="M111"/>
  <c r="F132"/>
  <c r="F48"/>
  <c r="F104"/>
  <c r="F21"/>
  <c r="F76"/>
  <c r="K42" i="6"/>
  <c r="J42"/>
  <c r="J16" i="9"/>
  <c r="K16"/>
  <c r="A16"/>
  <c r="M16"/>
  <c r="E17"/>
  <c r="E45" i="8"/>
  <c r="J44"/>
  <c r="E77" i="6"/>
  <c r="E17" i="10"/>
  <c r="K16"/>
  <c r="A16"/>
  <c r="M16"/>
  <c r="J16"/>
  <c r="J127" i="9"/>
  <c r="K43" i="8"/>
  <c r="A43"/>
  <c r="M40"/>
  <c r="J98"/>
  <c r="E99"/>
  <c r="K98"/>
  <c r="A98"/>
  <c r="M89"/>
  <c r="J70" i="7"/>
  <c r="K70"/>
  <c r="A70"/>
  <c r="M64"/>
  <c r="E71"/>
  <c r="B11"/>
  <c r="A10"/>
  <c r="M10"/>
  <c r="B40" i="6"/>
  <c r="A39"/>
  <c r="M36"/>
  <c r="B13"/>
  <c r="A12"/>
  <c r="M12"/>
  <c r="F100" i="9"/>
  <c r="F44"/>
  <c r="F17"/>
  <c r="F128"/>
  <c r="J128"/>
  <c r="F72"/>
  <c r="K99"/>
  <c r="A99"/>
  <c r="M90"/>
  <c r="J99"/>
  <c r="E100"/>
  <c r="E129" i="7"/>
  <c r="K128"/>
  <c r="A128"/>
  <c r="M116"/>
  <c r="J128"/>
  <c r="E101" i="10"/>
  <c r="K100"/>
  <c r="A100"/>
  <c r="M91"/>
  <c r="J100"/>
  <c r="E45" i="6"/>
  <c r="E47" i="7"/>
  <c r="K46"/>
  <c r="A46"/>
  <c r="M43"/>
  <c r="J46"/>
  <c r="K70" i="9"/>
  <c r="A70"/>
  <c r="M64"/>
  <c r="J70"/>
  <c r="E71"/>
  <c r="E77" i="8"/>
  <c r="J126"/>
  <c r="K126"/>
  <c r="A126"/>
  <c r="M114"/>
  <c r="E127"/>
  <c r="F128"/>
  <c r="F44"/>
  <c r="K44"/>
  <c r="A44"/>
  <c r="M41"/>
  <c r="F100"/>
  <c r="F17"/>
  <c r="F72"/>
  <c r="K16"/>
  <c r="A16"/>
  <c r="M16"/>
  <c r="J16"/>
  <c r="E129" i="9"/>
  <c r="K128"/>
  <c r="A128"/>
  <c r="M116"/>
  <c r="E47" i="10"/>
  <c r="K46"/>
  <c r="A46"/>
  <c r="M43"/>
  <c r="J46"/>
  <c r="J98" i="6"/>
  <c r="K98"/>
  <c r="A98"/>
  <c r="M89"/>
  <c r="F127"/>
  <c r="F99"/>
  <c r="F71"/>
  <c r="J15"/>
  <c r="F16"/>
  <c r="K15"/>
  <c r="F43"/>
  <c r="J70"/>
  <c r="K70"/>
  <c r="A70"/>
  <c r="M64"/>
  <c r="E127"/>
  <c r="K126"/>
  <c r="A126"/>
  <c r="M114"/>
  <c r="J126"/>
  <c r="E19" i="8"/>
  <c r="E128" i="6"/>
  <c r="K127"/>
  <c r="A127"/>
  <c r="M115"/>
  <c r="J127"/>
  <c r="J99"/>
  <c r="K99"/>
  <c r="A99"/>
  <c r="M90"/>
  <c r="K47" i="10"/>
  <c r="A47"/>
  <c r="M44"/>
  <c r="J47"/>
  <c r="E48"/>
  <c r="J72" i="8"/>
  <c r="K72"/>
  <c r="A72"/>
  <c r="M66"/>
  <c r="E78"/>
  <c r="E48" i="7"/>
  <c r="K101" i="10"/>
  <c r="A101"/>
  <c r="M92"/>
  <c r="J101"/>
  <c r="E102"/>
  <c r="E101" i="9"/>
  <c r="K100"/>
  <c r="A100"/>
  <c r="M91"/>
  <c r="J100"/>
  <c r="K71" i="7"/>
  <c r="A71"/>
  <c r="M65"/>
  <c r="J71"/>
  <c r="E72"/>
  <c r="E100" i="8"/>
  <c r="K99"/>
  <c r="A99"/>
  <c r="M90"/>
  <c r="J99"/>
  <c r="E18" i="10"/>
  <c r="K17"/>
  <c r="A17"/>
  <c r="M17"/>
  <c r="J17"/>
  <c r="E46" i="8"/>
  <c r="B125" i="10"/>
  <c r="A124"/>
  <c r="M112"/>
  <c r="B42" i="9"/>
  <c r="A41"/>
  <c r="M38"/>
  <c r="F131" i="7"/>
  <c r="F75"/>
  <c r="F47"/>
  <c r="K47"/>
  <c r="A47"/>
  <c r="M44"/>
  <c r="F103"/>
  <c r="F20"/>
  <c r="K101"/>
  <c r="A101"/>
  <c r="M92"/>
  <c r="J101"/>
  <c r="E102"/>
  <c r="E130" i="10"/>
  <c r="K129"/>
  <c r="J129"/>
  <c r="E20" i="8"/>
  <c r="K43" i="6"/>
  <c r="J43"/>
  <c r="F100"/>
  <c r="F72"/>
  <c r="F128"/>
  <c r="F44"/>
  <c r="F17"/>
  <c r="J16"/>
  <c r="K16"/>
  <c r="K71"/>
  <c r="A71"/>
  <c r="M65"/>
  <c r="J71"/>
  <c r="E130" i="9"/>
  <c r="F101" i="8"/>
  <c r="F18"/>
  <c r="F129"/>
  <c r="F45"/>
  <c r="J45"/>
  <c r="F73"/>
  <c r="J17"/>
  <c r="K17"/>
  <c r="A17"/>
  <c r="M17"/>
  <c r="K127"/>
  <c r="A127"/>
  <c r="M115"/>
  <c r="E128"/>
  <c r="J127"/>
  <c r="J71" i="9"/>
  <c r="E72"/>
  <c r="K71"/>
  <c r="A71"/>
  <c r="M65"/>
  <c r="E46" i="6"/>
  <c r="J129" i="7"/>
  <c r="E130"/>
  <c r="K129"/>
  <c r="A129"/>
  <c r="M117"/>
  <c r="F73" i="9"/>
  <c r="F101"/>
  <c r="F45"/>
  <c r="F129"/>
  <c r="J129"/>
  <c r="F18"/>
  <c r="B14" i="6"/>
  <c r="A13"/>
  <c r="M13"/>
  <c r="B41"/>
  <c r="A40"/>
  <c r="M37"/>
  <c r="B12" i="7"/>
  <c r="A11"/>
  <c r="M11"/>
  <c r="E78" i="6"/>
  <c r="K17" i="9"/>
  <c r="A17"/>
  <c r="M17"/>
  <c r="J17"/>
  <c r="E18"/>
  <c r="F105" i="10"/>
  <c r="F22"/>
  <c r="F133"/>
  <c r="F77"/>
  <c r="F49"/>
  <c r="E18" i="7"/>
  <c r="K17"/>
  <c r="J17"/>
  <c r="E72" i="10"/>
  <c r="K71"/>
  <c r="A71"/>
  <c r="M65"/>
  <c r="J71"/>
  <c r="K44" i="9"/>
  <c r="J44"/>
  <c r="E45"/>
  <c r="E46"/>
  <c r="K45"/>
  <c r="J45"/>
  <c r="J18" i="7"/>
  <c r="E19"/>
  <c r="K18"/>
  <c r="F134" i="10"/>
  <c r="F50"/>
  <c r="F106"/>
  <c r="F23"/>
  <c r="F78"/>
  <c r="E19" i="9"/>
  <c r="K18"/>
  <c r="A18"/>
  <c r="M18"/>
  <c r="J18"/>
  <c r="E79" i="6"/>
  <c r="F74" i="9"/>
  <c r="F46"/>
  <c r="F130"/>
  <c r="F102"/>
  <c r="F19"/>
  <c r="E131" i="7"/>
  <c r="K130"/>
  <c r="A130"/>
  <c r="M118"/>
  <c r="J130"/>
  <c r="E47" i="6"/>
  <c r="J72" i="9"/>
  <c r="K72"/>
  <c r="A72"/>
  <c r="M66"/>
  <c r="E73"/>
  <c r="F130" i="8"/>
  <c r="F46"/>
  <c r="F74"/>
  <c r="F102"/>
  <c r="F19"/>
  <c r="J18"/>
  <c r="K18"/>
  <c r="A18"/>
  <c r="M18"/>
  <c r="K44" i="6"/>
  <c r="J44"/>
  <c r="J72"/>
  <c r="K72"/>
  <c r="A72"/>
  <c r="M66"/>
  <c r="E21" i="8"/>
  <c r="E103" i="7"/>
  <c r="K102"/>
  <c r="A102"/>
  <c r="M93"/>
  <c r="J102"/>
  <c r="J46" i="8"/>
  <c r="E47"/>
  <c r="K46"/>
  <c r="A46"/>
  <c r="M43"/>
  <c r="E101"/>
  <c r="K100"/>
  <c r="A100"/>
  <c r="M91"/>
  <c r="J100"/>
  <c r="K101" i="9"/>
  <c r="A101"/>
  <c r="M92"/>
  <c r="E102"/>
  <c r="J101"/>
  <c r="E79" i="8"/>
  <c r="E49" i="10"/>
  <c r="K48"/>
  <c r="A48"/>
  <c r="M45"/>
  <c r="J48"/>
  <c r="K129" i="9"/>
  <c r="A129"/>
  <c r="M117"/>
  <c r="K45" i="8"/>
  <c r="A45"/>
  <c r="M42"/>
  <c r="J47" i="7"/>
  <c r="J72" i="10"/>
  <c r="E73"/>
  <c r="K72"/>
  <c r="A72"/>
  <c r="M66"/>
  <c r="B13" i="7"/>
  <c r="A12"/>
  <c r="M12"/>
  <c r="B42" i="6"/>
  <c r="A41"/>
  <c r="M38"/>
  <c r="B15"/>
  <c r="A14"/>
  <c r="M14"/>
  <c r="E129" i="8"/>
  <c r="K128"/>
  <c r="A128"/>
  <c r="M116"/>
  <c r="J128"/>
  <c r="J73"/>
  <c r="K73"/>
  <c r="A73"/>
  <c r="M67"/>
  <c r="K130" i="9"/>
  <c r="A130"/>
  <c r="M118"/>
  <c r="E131"/>
  <c r="J130"/>
  <c r="F101" i="6"/>
  <c r="F73"/>
  <c r="J17"/>
  <c r="F45"/>
  <c r="K17"/>
  <c r="F129"/>
  <c r="F18"/>
  <c r="K100"/>
  <c r="A100"/>
  <c r="M91"/>
  <c r="J100"/>
  <c r="E131" i="10"/>
  <c r="K130"/>
  <c r="J130"/>
  <c r="F104" i="7"/>
  <c r="F76"/>
  <c r="F21"/>
  <c r="F132"/>
  <c r="F48"/>
  <c r="K48"/>
  <c r="A48"/>
  <c r="M45"/>
  <c r="B43" i="9"/>
  <c r="A42"/>
  <c r="M39"/>
  <c r="B126" i="10"/>
  <c r="A125"/>
  <c r="M113"/>
  <c r="J18"/>
  <c r="K18"/>
  <c r="A18"/>
  <c r="M18"/>
  <c r="E19"/>
  <c r="J72" i="7"/>
  <c r="E73"/>
  <c r="K72"/>
  <c r="A72"/>
  <c r="M66"/>
  <c r="E103" i="10"/>
  <c r="K102"/>
  <c r="A102"/>
  <c r="M93"/>
  <c r="J102"/>
  <c r="J48" i="7"/>
  <c r="E49"/>
  <c r="E129" i="6"/>
  <c r="J128"/>
  <c r="K128"/>
  <c r="A128"/>
  <c r="M116"/>
  <c r="E50" i="7"/>
  <c r="K129" i="6"/>
  <c r="A129"/>
  <c r="M117"/>
  <c r="J129"/>
  <c r="E130"/>
  <c r="K103" i="10"/>
  <c r="A103"/>
  <c r="M94"/>
  <c r="J103"/>
  <c r="E104"/>
  <c r="E74" i="7"/>
  <c r="J73"/>
  <c r="K73"/>
  <c r="A73"/>
  <c r="M67"/>
  <c r="E20" i="10"/>
  <c r="K19"/>
  <c r="A19"/>
  <c r="M19"/>
  <c r="J19"/>
  <c r="B127"/>
  <c r="A126"/>
  <c r="M114"/>
  <c r="B44" i="9"/>
  <c r="A43"/>
  <c r="M40"/>
  <c r="J131" i="10"/>
  <c r="K131"/>
  <c r="E132"/>
  <c r="J45" i="6"/>
  <c r="K45"/>
  <c r="K73"/>
  <c r="A73"/>
  <c r="M67"/>
  <c r="J73"/>
  <c r="E80" i="8"/>
  <c r="E103" i="9"/>
  <c r="K102"/>
  <c r="A102"/>
  <c r="M93"/>
  <c r="J102"/>
  <c r="K101" i="8"/>
  <c r="A101"/>
  <c r="M92"/>
  <c r="J101"/>
  <c r="E102"/>
  <c r="E48"/>
  <c r="K47"/>
  <c r="A47"/>
  <c r="M44"/>
  <c r="E104" i="7"/>
  <c r="K103"/>
  <c r="A103"/>
  <c r="M94"/>
  <c r="J103"/>
  <c r="F131" i="8"/>
  <c r="F75"/>
  <c r="F47"/>
  <c r="J47"/>
  <c r="F20"/>
  <c r="F103"/>
  <c r="K19"/>
  <c r="A19"/>
  <c r="M19"/>
  <c r="J19"/>
  <c r="K74"/>
  <c r="A74"/>
  <c r="M68"/>
  <c r="J74"/>
  <c r="E48" i="6"/>
  <c r="F103" i="9"/>
  <c r="F75"/>
  <c r="F47"/>
  <c r="F131"/>
  <c r="J131"/>
  <c r="F20"/>
  <c r="K19"/>
  <c r="A19"/>
  <c r="M19"/>
  <c r="J19"/>
  <c r="E20"/>
  <c r="F135" i="10"/>
  <c r="F79"/>
  <c r="F24"/>
  <c r="F107"/>
  <c r="F51"/>
  <c r="F133" i="7"/>
  <c r="F77"/>
  <c r="F49"/>
  <c r="K49"/>
  <c r="A49"/>
  <c r="M46"/>
  <c r="F105"/>
  <c r="F22"/>
  <c r="F102" i="6"/>
  <c r="F46"/>
  <c r="F74"/>
  <c r="F19"/>
  <c r="K18"/>
  <c r="F130"/>
  <c r="J18"/>
  <c r="J101"/>
  <c r="K101"/>
  <c r="A101"/>
  <c r="M92"/>
  <c r="E132" i="9"/>
  <c r="K131"/>
  <c r="A131"/>
  <c r="M119"/>
  <c r="J129" i="8"/>
  <c r="E130"/>
  <c r="K129"/>
  <c r="A129"/>
  <c r="M117"/>
  <c r="B16" i="6"/>
  <c r="A15"/>
  <c r="M15"/>
  <c r="B43"/>
  <c r="A42"/>
  <c r="M39"/>
  <c r="B14" i="7"/>
  <c r="A13"/>
  <c r="M13"/>
  <c r="K73" i="10"/>
  <c r="A73"/>
  <c r="M67"/>
  <c r="E74"/>
  <c r="J73"/>
  <c r="E50"/>
  <c r="J49"/>
  <c r="K49"/>
  <c r="A49"/>
  <c r="M46"/>
  <c r="E22" i="8"/>
  <c r="E74" i="9"/>
  <c r="J73"/>
  <c r="K73"/>
  <c r="A73"/>
  <c r="M67"/>
  <c r="J131" i="7"/>
  <c r="E132"/>
  <c r="K131"/>
  <c r="A131"/>
  <c r="M119"/>
  <c r="E80" i="6"/>
  <c r="E20" i="7"/>
  <c r="K19"/>
  <c r="J19"/>
  <c r="J46" i="9"/>
  <c r="K46"/>
  <c r="E47"/>
  <c r="J47"/>
  <c r="E48"/>
  <c r="K47"/>
  <c r="E133" i="7"/>
  <c r="K132"/>
  <c r="A132"/>
  <c r="M120"/>
  <c r="J132"/>
  <c r="E21"/>
  <c r="K20"/>
  <c r="J20"/>
  <c r="E81" i="6"/>
  <c r="E23" i="8"/>
  <c r="B15" i="7"/>
  <c r="A14"/>
  <c r="M14"/>
  <c r="B44" i="6"/>
  <c r="A43"/>
  <c r="M40"/>
  <c r="B17"/>
  <c r="A16"/>
  <c r="M16"/>
  <c r="K130" i="8"/>
  <c r="A130"/>
  <c r="M118"/>
  <c r="J130"/>
  <c r="E131"/>
  <c r="E133" i="9"/>
  <c r="F131" i="6"/>
  <c r="F47"/>
  <c r="F75"/>
  <c r="F20"/>
  <c r="J19"/>
  <c r="F103"/>
  <c r="K19"/>
  <c r="K46"/>
  <c r="J46"/>
  <c r="F106" i="7"/>
  <c r="F78"/>
  <c r="F23"/>
  <c r="F134"/>
  <c r="F50"/>
  <c r="F136" i="10"/>
  <c r="F25"/>
  <c r="F108"/>
  <c r="F80"/>
  <c r="F52"/>
  <c r="F104" i="9"/>
  <c r="F76"/>
  <c r="F21"/>
  <c r="F132"/>
  <c r="J132"/>
  <c r="F48"/>
  <c r="E49" i="8"/>
  <c r="E104" i="9"/>
  <c r="K103"/>
  <c r="A103"/>
  <c r="M94"/>
  <c r="J103"/>
  <c r="E81" i="8"/>
  <c r="E133" i="10"/>
  <c r="K132"/>
  <c r="J132"/>
  <c r="B45" i="9"/>
  <c r="A44"/>
  <c r="M41"/>
  <c r="B128" i="10"/>
  <c r="A127"/>
  <c r="M115"/>
  <c r="E75" i="7"/>
  <c r="K74"/>
  <c r="A74"/>
  <c r="M68"/>
  <c r="J74"/>
  <c r="K130" i="6"/>
  <c r="A130"/>
  <c r="M118"/>
  <c r="E131"/>
  <c r="J130"/>
  <c r="E51" i="7"/>
  <c r="K50"/>
  <c r="A50"/>
  <c r="M47"/>
  <c r="J50"/>
  <c r="J74" i="9"/>
  <c r="K74"/>
  <c r="A74"/>
  <c r="M68"/>
  <c r="E75"/>
  <c r="K50" i="10"/>
  <c r="A50"/>
  <c r="M47"/>
  <c r="J50"/>
  <c r="E51"/>
  <c r="K74"/>
  <c r="A74"/>
  <c r="M68"/>
  <c r="J74"/>
  <c r="E75"/>
  <c r="K74" i="6"/>
  <c r="A74"/>
  <c r="M68"/>
  <c r="J74"/>
  <c r="K102"/>
  <c r="A102"/>
  <c r="M93"/>
  <c r="J102"/>
  <c r="E21" i="9"/>
  <c r="K20"/>
  <c r="A20"/>
  <c r="M20"/>
  <c r="J20"/>
  <c r="E49" i="6"/>
  <c r="F104" i="8"/>
  <c r="F76"/>
  <c r="F21"/>
  <c r="F48"/>
  <c r="J48"/>
  <c r="F132"/>
  <c r="J20"/>
  <c r="K20"/>
  <c r="A20"/>
  <c r="M20"/>
  <c r="J75"/>
  <c r="K75"/>
  <c r="A75"/>
  <c r="M69"/>
  <c r="E105" i="7"/>
  <c r="J104"/>
  <c r="K104"/>
  <c r="A104"/>
  <c r="M95"/>
  <c r="E103" i="8"/>
  <c r="K102"/>
  <c r="A102"/>
  <c r="M93"/>
  <c r="J102"/>
  <c r="J20" i="10"/>
  <c r="K20"/>
  <c r="A20"/>
  <c r="M20"/>
  <c r="E21"/>
  <c r="E105"/>
  <c r="K104"/>
  <c r="A104"/>
  <c r="M95"/>
  <c r="J104"/>
  <c r="J49" i="7"/>
  <c r="K105" i="10"/>
  <c r="A105"/>
  <c r="M96"/>
  <c r="J105"/>
  <c r="E106"/>
  <c r="E22"/>
  <c r="K21"/>
  <c r="A21"/>
  <c r="M21"/>
  <c r="J21"/>
  <c r="E106" i="7"/>
  <c r="K105"/>
  <c r="A105"/>
  <c r="M96"/>
  <c r="J105"/>
  <c r="K76" i="8"/>
  <c r="A76"/>
  <c r="M70"/>
  <c r="J76"/>
  <c r="E50" i="6"/>
  <c r="E76" i="10"/>
  <c r="K75"/>
  <c r="A75"/>
  <c r="M69"/>
  <c r="J75"/>
  <c r="E76" i="9"/>
  <c r="K75"/>
  <c r="A75"/>
  <c r="M69"/>
  <c r="J75"/>
  <c r="E52" i="7"/>
  <c r="E132" i="6"/>
  <c r="K131"/>
  <c r="A131"/>
  <c r="M119"/>
  <c r="J131"/>
  <c r="E76" i="7"/>
  <c r="K75"/>
  <c r="A75"/>
  <c r="M69"/>
  <c r="J75"/>
  <c r="B129" i="10"/>
  <c r="A128"/>
  <c r="M116"/>
  <c r="B46" i="9"/>
  <c r="A45"/>
  <c r="M42"/>
  <c r="E82" i="8"/>
  <c r="K75" i="6"/>
  <c r="A75"/>
  <c r="M69"/>
  <c r="J75"/>
  <c r="E132" i="8"/>
  <c r="K131"/>
  <c r="A131"/>
  <c r="M119"/>
  <c r="J131"/>
  <c r="B18" i="6"/>
  <c r="A17"/>
  <c r="M17"/>
  <c r="B45"/>
  <c r="A44"/>
  <c r="M41"/>
  <c r="B16" i="7"/>
  <c r="A15"/>
  <c r="M15"/>
  <c r="J133"/>
  <c r="E134"/>
  <c r="K133"/>
  <c r="A133"/>
  <c r="M121"/>
  <c r="K48" i="9"/>
  <c r="J48"/>
  <c r="E49"/>
  <c r="K48" i="8"/>
  <c r="A48"/>
  <c r="M45"/>
  <c r="K132" i="9"/>
  <c r="A132"/>
  <c r="M120"/>
  <c r="K103" i="8"/>
  <c r="A103"/>
  <c r="M94"/>
  <c r="J103"/>
  <c r="E104"/>
  <c r="F133"/>
  <c r="F77"/>
  <c r="F49"/>
  <c r="F105"/>
  <c r="F22"/>
  <c r="K21"/>
  <c r="A21"/>
  <c r="M21"/>
  <c r="J21"/>
  <c r="K21" i="9"/>
  <c r="A21"/>
  <c r="M21"/>
  <c r="J21"/>
  <c r="E22"/>
  <c r="J51" i="10"/>
  <c r="E52"/>
  <c r="K51"/>
  <c r="A51"/>
  <c r="M48"/>
  <c r="J133"/>
  <c r="K133"/>
  <c r="E134"/>
  <c r="E105" i="9"/>
  <c r="K104"/>
  <c r="A104"/>
  <c r="M95"/>
  <c r="J104"/>
  <c r="K49" i="8"/>
  <c r="A49"/>
  <c r="M46"/>
  <c r="E50"/>
  <c r="J49"/>
  <c r="F49" i="9"/>
  <c r="F77"/>
  <c r="F133"/>
  <c r="F105"/>
  <c r="F22"/>
  <c r="F137" i="10"/>
  <c r="F81"/>
  <c r="F26"/>
  <c r="F109"/>
  <c r="F53"/>
  <c r="F135" i="7"/>
  <c r="F79"/>
  <c r="F24"/>
  <c r="F107"/>
  <c r="F51"/>
  <c r="K51"/>
  <c r="A51"/>
  <c r="M48"/>
  <c r="J103" i="6"/>
  <c r="K103"/>
  <c r="A103"/>
  <c r="M94"/>
  <c r="J20"/>
  <c r="F104"/>
  <c r="F76"/>
  <c r="K20"/>
  <c r="F132"/>
  <c r="F48"/>
  <c r="F21"/>
  <c r="J47"/>
  <c r="K47"/>
  <c r="J133" i="9"/>
  <c r="E134"/>
  <c r="K133"/>
  <c r="A133"/>
  <c r="M121"/>
  <c r="E24" i="8"/>
  <c r="E82" i="6"/>
  <c r="K21" i="7"/>
  <c r="J21"/>
  <c r="E22"/>
  <c r="E83" i="6"/>
  <c r="K48"/>
  <c r="J48"/>
  <c r="J104"/>
  <c r="K104"/>
  <c r="A104"/>
  <c r="M95"/>
  <c r="F136" i="7"/>
  <c r="F25"/>
  <c r="F108"/>
  <c r="F80"/>
  <c r="F52"/>
  <c r="F106" i="9"/>
  <c r="F50"/>
  <c r="F23"/>
  <c r="F78"/>
  <c r="F134"/>
  <c r="E51" i="8"/>
  <c r="K105" i="9"/>
  <c r="A105"/>
  <c r="M96"/>
  <c r="E106"/>
  <c r="J105"/>
  <c r="F106" i="8"/>
  <c r="F78"/>
  <c r="F23"/>
  <c r="F50"/>
  <c r="K50"/>
  <c r="A50"/>
  <c r="M47"/>
  <c r="F134"/>
  <c r="J22"/>
  <c r="K22"/>
  <c r="A22"/>
  <c r="M22"/>
  <c r="E50" i="9"/>
  <c r="K49"/>
  <c r="J49"/>
  <c r="K134" i="7"/>
  <c r="A134"/>
  <c r="M122"/>
  <c r="J134"/>
  <c r="E135"/>
  <c r="K132" i="8"/>
  <c r="A132"/>
  <c r="M120"/>
  <c r="J132"/>
  <c r="E133"/>
  <c r="E83"/>
  <c r="E77" i="7"/>
  <c r="K76"/>
  <c r="A76"/>
  <c r="M70"/>
  <c r="J76"/>
  <c r="K52"/>
  <c r="A52"/>
  <c r="M49"/>
  <c r="J52"/>
  <c r="E53"/>
  <c r="K76" i="10"/>
  <c r="A76"/>
  <c r="M70"/>
  <c r="J76"/>
  <c r="E77"/>
  <c r="E107" i="7"/>
  <c r="K106"/>
  <c r="A106"/>
  <c r="M97"/>
  <c r="J106"/>
  <c r="J106" i="10"/>
  <c r="K106"/>
  <c r="A106"/>
  <c r="M97"/>
  <c r="E107"/>
  <c r="J51" i="7"/>
  <c r="E23"/>
  <c r="K22"/>
  <c r="J22"/>
  <c r="E25" i="8"/>
  <c r="K134" i="9"/>
  <c r="A134"/>
  <c r="M122"/>
  <c r="E135"/>
  <c r="J134"/>
  <c r="F105" i="6"/>
  <c r="F49"/>
  <c r="F22"/>
  <c r="K21"/>
  <c r="F133"/>
  <c r="J21"/>
  <c r="F77"/>
  <c r="K76"/>
  <c r="A76"/>
  <c r="M70"/>
  <c r="J76"/>
  <c r="F110" i="10"/>
  <c r="F82"/>
  <c r="F27"/>
  <c r="F138"/>
  <c r="F54"/>
  <c r="E135"/>
  <c r="K134"/>
  <c r="J134"/>
  <c r="K52"/>
  <c r="A52"/>
  <c r="M49"/>
  <c r="J52"/>
  <c r="E53"/>
  <c r="J22" i="9"/>
  <c r="E23"/>
  <c r="K22"/>
  <c r="A22"/>
  <c r="M22"/>
  <c r="J77" i="8"/>
  <c r="K77"/>
  <c r="A77"/>
  <c r="M71"/>
  <c r="E105"/>
  <c r="K104"/>
  <c r="A104"/>
  <c r="M95"/>
  <c r="J104"/>
  <c r="B17" i="7"/>
  <c r="A16"/>
  <c r="M16"/>
  <c r="B46" i="6"/>
  <c r="A45"/>
  <c r="M42"/>
  <c r="B19"/>
  <c r="A18"/>
  <c r="M18"/>
  <c r="B47" i="9"/>
  <c r="A46"/>
  <c r="M43"/>
  <c r="B130" i="10"/>
  <c r="A129"/>
  <c r="M117"/>
  <c r="J132" i="6"/>
  <c r="K132"/>
  <c r="A132"/>
  <c r="M120"/>
  <c r="E133"/>
  <c r="J76" i="9"/>
  <c r="E77"/>
  <c r="K76"/>
  <c r="A76"/>
  <c r="M70"/>
  <c r="E51" i="6"/>
  <c r="J22" i="10"/>
  <c r="K22"/>
  <c r="A22"/>
  <c r="M22"/>
  <c r="E23"/>
  <c r="K23"/>
  <c r="A23"/>
  <c r="M23"/>
  <c r="J23"/>
  <c r="E24"/>
  <c r="E52" i="6"/>
  <c r="K77" i="9"/>
  <c r="A77"/>
  <c r="M71"/>
  <c r="E78"/>
  <c r="J77"/>
  <c r="E134" i="6"/>
  <c r="J133"/>
  <c r="K133"/>
  <c r="A133"/>
  <c r="M121"/>
  <c r="B131" i="10"/>
  <c r="A130"/>
  <c r="M118"/>
  <c r="B48" i="9"/>
  <c r="A47"/>
  <c r="M44"/>
  <c r="B20" i="6"/>
  <c r="A19"/>
  <c r="M19"/>
  <c r="B47"/>
  <c r="A46"/>
  <c r="M43"/>
  <c r="B18" i="7"/>
  <c r="A17"/>
  <c r="M17"/>
  <c r="E136" i="10"/>
  <c r="K135"/>
  <c r="J135"/>
  <c r="K77" i="6"/>
  <c r="A77"/>
  <c r="M71"/>
  <c r="J77"/>
  <c r="F106"/>
  <c r="F78"/>
  <c r="F50"/>
  <c r="K22"/>
  <c r="F134"/>
  <c r="F23"/>
  <c r="J22"/>
  <c r="K105"/>
  <c r="A105"/>
  <c r="M96"/>
  <c r="J105"/>
  <c r="E136" i="9"/>
  <c r="E26" i="8"/>
  <c r="E108" i="7"/>
  <c r="K107"/>
  <c r="A107"/>
  <c r="M98"/>
  <c r="J107"/>
  <c r="E54"/>
  <c r="J135"/>
  <c r="E136"/>
  <c r="K135"/>
  <c r="A135"/>
  <c r="M123"/>
  <c r="F135" i="8"/>
  <c r="F79"/>
  <c r="F24"/>
  <c r="F107"/>
  <c r="F51"/>
  <c r="K23"/>
  <c r="A23"/>
  <c r="M23"/>
  <c r="J23"/>
  <c r="E107" i="9"/>
  <c r="K106"/>
  <c r="A106"/>
  <c r="M97"/>
  <c r="J106"/>
  <c r="E52" i="8"/>
  <c r="K51"/>
  <c r="A51"/>
  <c r="M48"/>
  <c r="J51"/>
  <c r="J50"/>
  <c r="K105"/>
  <c r="A105"/>
  <c r="M96"/>
  <c r="J105"/>
  <c r="E106"/>
  <c r="E24" i="9"/>
  <c r="K23"/>
  <c r="A23"/>
  <c r="M23"/>
  <c r="J23"/>
  <c r="E54" i="10"/>
  <c r="K53"/>
  <c r="A53"/>
  <c r="M50"/>
  <c r="J53"/>
  <c r="F111"/>
  <c r="F55"/>
  <c r="F139"/>
  <c r="F83"/>
  <c r="J49" i="6"/>
  <c r="K49"/>
  <c r="E24" i="7"/>
  <c r="K23"/>
  <c r="J23"/>
  <c r="E108" i="10"/>
  <c r="K107"/>
  <c r="A107"/>
  <c r="M98"/>
  <c r="J107"/>
  <c r="E78"/>
  <c r="K77"/>
  <c r="A77"/>
  <c r="M71"/>
  <c r="J77"/>
  <c r="E78" i="7"/>
  <c r="K77"/>
  <c r="A77"/>
  <c r="M71"/>
  <c r="J77"/>
  <c r="E134" i="8"/>
  <c r="K133"/>
  <c r="A133"/>
  <c r="M121"/>
  <c r="J133"/>
  <c r="E51" i="9"/>
  <c r="K50"/>
  <c r="J50"/>
  <c r="J78" i="8"/>
  <c r="K78"/>
  <c r="A78"/>
  <c r="M72"/>
  <c r="F107" i="9"/>
  <c r="F51"/>
  <c r="F79"/>
  <c r="F135"/>
  <c r="J135"/>
  <c r="F24"/>
  <c r="F109" i="7"/>
  <c r="F53"/>
  <c r="K53"/>
  <c r="A53"/>
  <c r="M50"/>
  <c r="F137"/>
  <c r="F81"/>
  <c r="F26"/>
  <c r="F138"/>
  <c r="F54"/>
  <c r="F110"/>
  <c r="F82"/>
  <c r="F27"/>
  <c r="J51" i="9"/>
  <c r="K51"/>
  <c r="E52"/>
  <c r="E79" i="7"/>
  <c r="K78"/>
  <c r="A78"/>
  <c r="M72"/>
  <c r="J78"/>
  <c r="E109" i="10"/>
  <c r="K108"/>
  <c r="A108"/>
  <c r="M99"/>
  <c r="J108"/>
  <c r="E55"/>
  <c r="K54"/>
  <c r="A54"/>
  <c r="M51"/>
  <c r="J54"/>
  <c r="J106" i="8"/>
  <c r="E107"/>
  <c r="K106"/>
  <c r="A106"/>
  <c r="M97"/>
  <c r="E53"/>
  <c r="F136"/>
  <c r="F25"/>
  <c r="F108"/>
  <c r="F80"/>
  <c r="F52"/>
  <c r="J52"/>
  <c r="J24"/>
  <c r="K24"/>
  <c r="A24"/>
  <c r="M24"/>
  <c r="K136" i="7"/>
  <c r="A136"/>
  <c r="M124"/>
  <c r="J136"/>
  <c r="E137"/>
  <c r="K54"/>
  <c r="A54"/>
  <c r="M51"/>
  <c r="J54"/>
  <c r="E55"/>
  <c r="E27" i="8"/>
  <c r="K50" i="6"/>
  <c r="J50"/>
  <c r="J106"/>
  <c r="K106"/>
  <c r="A106"/>
  <c r="M97"/>
  <c r="J134"/>
  <c r="E135"/>
  <c r="K134"/>
  <c r="A134"/>
  <c r="M122"/>
  <c r="J78" i="9"/>
  <c r="E79"/>
  <c r="K78"/>
  <c r="A78"/>
  <c r="M72"/>
  <c r="E53" i="6"/>
  <c r="J53" i="7"/>
  <c r="K135" i="9"/>
  <c r="A135"/>
  <c r="M123"/>
  <c r="F136"/>
  <c r="F52"/>
  <c r="F108"/>
  <c r="F80"/>
  <c r="F25"/>
  <c r="E135" i="8"/>
  <c r="K134"/>
  <c r="A134"/>
  <c r="M122"/>
  <c r="J134"/>
  <c r="E79" i="10"/>
  <c r="K78"/>
  <c r="A78"/>
  <c r="M72"/>
  <c r="J78"/>
  <c r="J24" i="7"/>
  <c r="K24"/>
  <c r="E25"/>
  <c r="E25" i="9"/>
  <c r="J24"/>
  <c r="K24"/>
  <c r="A24"/>
  <c r="M24"/>
  <c r="K107"/>
  <c r="A107"/>
  <c r="M98"/>
  <c r="J107"/>
  <c r="E108"/>
  <c r="J79" i="8"/>
  <c r="K79"/>
  <c r="A79"/>
  <c r="M73"/>
  <c r="J108" i="7"/>
  <c r="E109"/>
  <c r="K108"/>
  <c r="A108"/>
  <c r="M99"/>
  <c r="E137" i="9"/>
  <c r="K136"/>
  <c r="A136"/>
  <c r="M124"/>
  <c r="J136"/>
  <c r="F107" i="6"/>
  <c r="F51"/>
  <c r="F24"/>
  <c r="F135"/>
  <c r="F79"/>
  <c r="K23"/>
  <c r="J23"/>
  <c r="K78"/>
  <c r="A78"/>
  <c r="M72"/>
  <c r="J78"/>
  <c r="E137" i="10"/>
  <c r="K136"/>
  <c r="J136"/>
  <c r="B19" i="7"/>
  <c r="A18"/>
  <c r="M18"/>
  <c r="B48" i="6"/>
  <c r="A47"/>
  <c r="M44"/>
  <c r="B21"/>
  <c r="A20"/>
  <c r="M20"/>
  <c r="B49" i="9"/>
  <c r="A48"/>
  <c r="M45"/>
  <c r="B132" i="10"/>
  <c r="A131"/>
  <c r="M119"/>
  <c r="J24"/>
  <c r="K24"/>
  <c r="A24"/>
  <c r="M24"/>
  <c r="E25"/>
  <c r="J25"/>
  <c r="E26"/>
  <c r="K25"/>
  <c r="A25"/>
  <c r="M25"/>
  <c r="B133"/>
  <c r="A132"/>
  <c r="M120"/>
  <c r="B50" i="9"/>
  <c r="A49"/>
  <c r="M46"/>
  <c r="B22" i="6"/>
  <c r="A21"/>
  <c r="M21"/>
  <c r="B49"/>
  <c r="A48"/>
  <c r="M45"/>
  <c r="B20" i="7"/>
  <c r="A19"/>
  <c r="M19"/>
  <c r="K79" i="6"/>
  <c r="A79"/>
  <c r="M73"/>
  <c r="J79"/>
  <c r="F136"/>
  <c r="F80"/>
  <c r="F108"/>
  <c r="F52"/>
  <c r="F25"/>
  <c r="J24"/>
  <c r="K24"/>
  <c r="J107"/>
  <c r="K107"/>
  <c r="A107"/>
  <c r="M98"/>
  <c r="E26" i="9"/>
  <c r="K25"/>
  <c r="A25"/>
  <c r="M25"/>
  <c r="J25"/>
  <c r="E80" i="10"/>
  <c r="K79"/>
  <c r="A79"/>
  <c r="M73"/>
  <c r="J79"/>
  <c r="F137" i="9"/>
  <c r="F109"/>
  <c r="F26"/>
  <c r="F53"/>
  <c r="F81"/>
  <c r="E54" i="6"/>
  <c r="K79" i="9"/>
  <c r="A79"/>
  <c r="M73"/>
  <c r="J79"/>
  <c r="E80"/>
  <c r="K109" i="10"/>
  <c r="A109"/>
  <c r="M100"/>
  <c r="J109"/>
  <c r="E110"/>
  <c r="E53" i="9"/>
  <c r="K52"/>
  <c r="J52"/>
  <c r="K52" i="8"/>
  <c r="A52"/>
  <c r="M49"/>
  <c r="J137" i="10"/>
  <c r="E138"/>
  <c r="K137"/>
  <c r="K51" i="6"/>
  <c r="J51"/>
  <c r="J137" i="9"/>
  <c r="E138"/>
  <c r="K137"/>
  <c r="A137"/>
  <c r="M125"/>
  <c r="E110" i="7"/>
  <c r="K109"/>
  <c r="A109"/>
  <c r="M100"/>
  <c r="J109"/>
  <c r="J108" i="9"/>
  <c r="E109"/>
  <c r="K108"/>
  <c r="A108"/>
  <c r="M99"/>
  <c r="J25" i="7"/>
  <c r="E26"/>
  <c r="K25"/>
  <c r="E136" i="8"/>
  <c r="K135"/>
  <c r="A135"/>
  <c r="M123"/>
  <c r="J135"/>
  <c r="E136" i="6"/>
  <c r="J135"/>
  <c r="K135"/>
  <c r="A135"/>
  <c r="M123"/>
  <c r="E138" i="7"/>
  <c r="K137"/>
  <c r="A137"/>
  <c r="M125"/>
  <c r="J137"/>
  <c r="K80" i="8"/>
  <c r="A80"/>
  <c r="M74"/>
  <c r="J80"/>
  <c r="F137"/>
  <c r="F81"/>
  <c r="F26"/>
  <c r="F109"/>
  <c r="F53"/>
  <c r="K25"/>
  <c r="A25"/>
  <c r="M25"/>
  <c r="J25"/>
  <c r="J53"/>
  <c r="E54"/>
  <c r="K53"/>
  <c r="A53"/>
  <c r="M50"/>
  <c r="K107"/>
  <c r="A107"/>
  <c r="M98"/>
  <c r="J107"/>
  <c r="E108"/>
  <c r="J55" i="10"/>
  <c r="K55"/>
  <c r="A55"/>
  <c r="M52"/>
  <c r="E80" i="7"/>
  <c r="K79"/>
  <c r="A79"/>
  <c r="M73"/>
  <c r="J79"/>
  <c r="F111"/>
  <c r="F55"/>
  <c r="K55"/>
  <c r="A55"/>
  <c r="M52"/>
  <c r="F139"/>
  <c r="F83"/>
  <c r="K80"/>
  <c r="A80"/>
  <c r="M74"/>
  <c r="J80"/>
  <c r="E81"/>
  <c r="J81" i="8"/>
  <c r="K81"/>
  <c r="A81"/>
  <c r="M75"/>
  <c r="E139" i="7"/>
  <c r="K138"/>
  <c r="A138"/>
  <c r="M126"/>
  <c r="J138"/>
  <c r="E137" i="8"/>
  <c r="K136"/>
  <c r="A136"/>
  <c r="M124"/>
  <c r="J136"/>
  <c r="E27" i="7"/>
  <c r="K26"/>
  <c r="J26"/>
  <c r="K138" i="10"/>
  <c r="J138"/>
  <c r="E139"/>
  <c r="E111"/>
  <c r="K110"/>
  <c r="A110"/>
  <c r="M101"/>
  <c r="J110"/>
  <c r="E55" i="6"/>
  <c r="E81" i="10"/>
  <c r="K80"/>
  <c r="A80"/>
  <c r="M74"/>
  <c r="J80"/>
  <c r="F137" i="6"/>
  <c r="F53"/>
  <c r="F26"/>
  <c r="F109"/>
  <c r="F81"/>
  <c r="J25"/>
  <c r="K25"/>
  <c r="J108"/>
  <c r="K108"/>
  <c r="A108"/>
  <c r="M99"/>
  <c r="B21" i="7"/>
  <c r="A20"/>
  <c r="M20"/>
  <c r="B50" i="6"/>
  <c r="A49"/>
  <c r="M46"/>
  <c r="B23"/>
  <c r="A22"/>
  <c r="M22"/>
  <c r="B51" i="9"/>
  <c r="A50"/>
  <c r="M47"/>
  <c r="B134" i="10"/>
  <c r="A133"/>
  <c r="M121"/>
  <c r="E27"/>
  <c r="K26"/>
  <c r="A26"/>
  <c r="M26"/>
  <c r="J26"/>
  <c r="E109" i="8"/>
  <c r="K108"/>
  <c r="A108"/>
  <c r="M99"/>
  <c r="J108"/>
  <c r="E55"/>
  <c r="F110"/>
  <c r="F82"/>
  <c r="F27"/>
  <c r="F138"/>
  <c r="F54"/>
  <c r="K54"/>
  <c r="A54"/>
  <c r="M51"/>
  <c r="K26"/>
  <c r="A26"/>
  <c r="M26"/>
  <c r="J26"/>
  <c r="K136" i="6"/>
  <c r="A136"/>
  <c r="M124"/>
  <c r="E137"/>
  <c r="J136"/>
  <c r="J109" i="9"/>
  <c r="K109"/>
  <c r="A109"/>
  <c r="M100"/>
  <c r="E110"/>
  <c r="E111" i="7"/>
  <c r="K110"/>
  <c r="A110"/>
  <c r="M101"/>
  <c r="J110"/>
  <c r="J138" i="9"/>
  <c r="E139"/>
  <c r="E54"/>
  <c r="K53"/>
  <c r="J53"/>
  <c r="J80"/>
  <c r="E81"/>
  <c r="K80"/>
  <c r="A80"/>
  <c r="M74"/>
  <c r="F110"/>
  <c r="F54"/>
  <c r="F27"/>
  <c r="F82"/>
  <c r="F138"/>
  <c r="K138"/>
  <c r="A138"/>
  <c r="M126"/>
  <c r="K26"/>
  <c r="A26"/>
  <c r="M26"/>
  <c r="J26"/>
  <c r="E27"/>
  <c r="K52" i="6"/>
  <c r="J52"/>
  <c r="K80"/>
  <c r="A80"/>
  <c r="M74"/>
  <c r="J80"/>
  <c r="J55" i="7"/>
  <c r="F139" i="9"/>
  <c r="F83"/>
  <c r="F111"/>
  <c r="F55"/>
  <c r="K81"/>
  <c r="A81"/>
  <c r="M75"/>
  <c r="E82"/>
  <c r="J81"/>
  <c r="E55"/>
  <c r="K54"/>
  <c r="J54"/>
  <c r="K111" i="7"/>
  <c r="A111"/>
  <c r="M102"/>
  <c r="J111"/>
  <c r="K82" i="8"/>
  <c r="A82"/>
  <c r="M76"/>
  <c r="J82"/>
  <c r="J27" i="10"/>
  <c r="K27"/>
  <c r="A27"/>
  <c r="M27"/>
  <c r="B135"/>
  <c r="A134"/>
  <c r="M122"/>
  <c r="B52" i="9"/>
  <c r="A51"/>
  <c r="M48"/>
  <c r="B24" i="6"/>
  <c r="A23"/>
  <c r="M23"/>
  <c r="B51"/>
  <c r="A50"/>
  <c r="M47"/>
  <c r="B22" i="7"/>
  <c r="A21"/>
  <c r="M21"/>
  <c r="J109" i="6"/>
  <c r="K109"/>
  <c r="A109"/>
  <c r="M100"/>
  <c r="J53"/>
  <c r="K53"/>
  <c r="J81" i="10"/>
  <c r="E82"/>
  <c r="K81"/>
  <c r="A81"/>
  <c r="M75"/>
  <c r="K111"/>
  <c r="A111"/>
  <c r="M102"/>
  <c r="J111"/>
  <c r="J27" i="7"/>
  <c r="K27"/>
  <c r="J139"/>
  <c r="K139"/>
  <c r="A139"/>
  <c r="M127"/>
  <c r="J54" i="8"/>
  <c r="K27" i="9"/>
  <c r="A27"/>
  <c r="M27"/>
  <c r="J27"/>
  <c r="J139"/>
  <c r="K139"/>
  <c r="A139"/>
  <c r="M127"/>
  <c r="E111"/>
  <c r="K110"/>
  <c r="A110"/>
  <c r="M101"/>
  <c r="J110"/>
  <c r="K137" i="6"/>
  <c r="A137"/>
  <c r="M125"/>
  <c r="E138"/>
  <c r="J137"/>
  <c r="F139" i="8"/>
  <c r="F83"/>
  <c r="F111"/>
  <c r="F55"/>
  <c r="K55"/>
  <c r="A55"/>
  <c r="M52"/>
  <c r="K27"/>
  <c r="A27"/>
  <c r="M27"/>
  <c r="J27"/>
  <c r="K109"/>
  <c r="A109"/>
  <c r="M100"/>
  <c r="J109"/>
  <c r="E110"/>
  <c r="J81" i="6"/>
  <c r="K81"/>
  <c r="A81"/>
  <c r="M75"/>
  <c r="F138"/>
  <c r="F54"/>
  <c r="F27"/>
  <c r="F110"/>
  <c r="F82"/>
  <c r="K26"/>
  <c r="J26"/>
  <c r="J139" i="10"/>
  <c r="K139"/>
  <c r="J137" i="8"/>
  <c r="E138"/>
  <c r="K137"/>
  <c r="A137"/>
  <c r="M125"/>
  <c r="E82" i="7"/>
  <c r="K81"/>
  <c r="A81"/>
  <c r="M75"/>
  <c r="J81"/>
  <c r="J110" i="6"/>
  <c r="K110"/>
  <c r="A110"/>
  <c r="M101"/>
  <c r="J54"/>
  <c r="K54"/>
  <c r="E111" i="8"/>
  <c r="K110"/>
  <c r="A110"/>
  <c r="M101"/>
  <c r="J110"/>
  <c r="E139" i="6"/>
  <c r="J138"/>
  <c r="K138"/>
  <c r="A138"/>
  <c r="M126"/>
  <c r="K111" i="9"/>
  <c r="A111"/>
  <c r="M102"/>
  <c r="J111"/>
  <c r="B23" i="7"/>
  <c r="A22"/>
  <c r="M22"/>
  <c r="B52" i="6"/>
  <c r="A51"/>
  <c r="M48"/>
  <c r="B25"/>
  <c r="A24"/>
  <c r="M24"/>
  <c r="B53" i="9"/>
  <c r="A52"/>
  <c r="M49"/>
  <c r="B136" i="10"/>
  <c r="A135"/>
  <c r="M123"/>
  <c r="J55" i="8"/>
  <c r="E83" i="7"/>
  <c r="K82"/>
  <c r="A82"/>
  <c r="M76"/>
  <c r="J82"/>
  <c r="K138" i="8"/>
  <c r="A138"/>
  <c r="M126"/>
  <c r="J138"/>
  <c r="E139"/>
  <c r="K82" i="6"/>
  <c r="A82"/>
  <c r="M76"/>
  <c r="J82"/>
  <c r="F139"/>
  <c r="F55"/>
  <c r="F111"/>
  <c r="F83"/>
  <c r="K27"/>
  <c r="J27"/>
  <c r="J83" i="8"/>
  <c r="K83"/>
  <c r="A83"/>
  <c r="M77"/>
  <c r="E83" i="10"/>
  <c r="K82"/>
  <c r="A82"/>
  <c r="M76"/>
  <c r="J82"/>
  <c r="K55" i="9"/>
  <c r="J55"/>
  <c r="J82"/>
  <c r="E83"/>
  <c r="K82"/>
  <c r="A82"/>
  <c r="M76"/>
  <c r="J139" i="6"/>
  <c r="K139"/>
  <c r="A139"/>
  <c r="M127"/>
  <c r="K83"/>
  <c r="A83"/>
  <c r="M77"/>
  <c r="J83"/>
  <c r="K55"/>
  <c r="J55"/>
  <c r="J139" i="8"/>
  <c r="K139"/>
  <c r="A139"/>
  <c r="M127"/>
  <c r="K83" i="9"/>
  <c r="A83"/>
  <c r="M77"/>
  <c r="J83"/>
  <c r="J83" i="10"/>
  <c r="K83"/>
  <c r="A83"/>
  <c r="M77"/>
  <c r="J111" i="6"/>
  <c r="K111"/>
  <c r="A111"/>
  <c r="M102"/>
  <c r="J83" i="7"/>
  <c r="K83"/>
  <c r="A83"/>
  <c r="M77"/>
  <c r="B137" i="10"/>
  <c r="A136"/>
  <c r="M124"/>
  <c r="B54" i="9"/>
  <c r="A53"/>
  <c r="M50"/>
  <c r="B26" i="6"/>
  <c r="A25"/>
  <c r="M25"/>
  <c r="B53"/>
  <c r="A52"/>
  <c r="M49"/>
  <c r="B24" i="7"/>
  <c r="A23"/>
  <c r="M23"/>
  <c r="K111" i="8"/>
  <c r="A111"/>
  <c r="M102"/>
  <c r="J111"/>
  <c r="B25" i="7"/>
  <c r="A24"/>
  <c r="M24"/>
  <c r="B54" i="6"/>
  <c r="A53"/>
  <c r="M50"/>
  <c r="B27"/>
  <c r="A27"/>
  <c r="M27"/>
  <c r="A26"/>
  <c r="M26"/>
  <c r="B55" i="9"/>
  <c r="A55"/>
  <c r="M52"/>
  <c r="A54"/>
  <c r="M51"/>
  <c r="B138" i="10"/>
  <c r="A137"/>
  <c r="M125"/>
  <c r="M128" i="9"/>
  <c r="M129"/>
  <c r="M128" i="8"/>
  <c r="M129"/>
  <c r="J144"/>
  <c r="I48" i="2"/>
  <c r="H87" s="1"/>
  <c r="C86" s="1"/>
  <c r="N3" i="8"/>
  <c r="N3" i="9"/>
  <c r="J144"/>
  <c r="I53" i="2"/>
  <c r="H88" s="1"/>
  <c r="C87" s="1"/>
  <c r="B139" i="10"/>
  <c r="A139"/>
  <c r="M127"/>
  <c r="A138"/>
  <c r="M126"/>
  <c r="B55" i="6"/>
  <c r="A55"/>
  <c r="M52"/>
  <c r="A54"/>
  <c r="M51"/>
  <c r="B26" i="7"/>
  <c r="A25"/>
  <c r="M25"/>
  <c r="B27"/>
  <c r="A27"/>
  <c r="M27"/>
  <c r="A26"/>
  <c r="M26"/>
  <c r="M128" i="10"/>
  <c r="M129"/>
  <c r="N4" i="9"/>
  <c r="O3"/>
  <c r="P3"/>
  <c r="M128" i="7"/>
  <c r="M129"/>
  <c r="M128" i="6"/>
  <c r="M129"/>
  <c r="N4" i="8"/>
  <c r="O3"/>
  <c r="P3"/>
  <c r="J144" i="6"/>
  <c r="I38" i="2"/>
  <c r="H85" s="1"/>
  <c r="C84" s="1"/>
  <c r="N3" i="6"/>
  <c r="J144" i="7"/>
  <c r="I43" i="2"/>
  <c r="H86" s="1"/>
  <c r="C85" s="1"/>
  <c r="N3" i="7"/>
  <c r="N5" i="9"/>
  <c r="O4"/>
  <c r="P4"/>
  <c r="O4" i="8"/>
  <c r="P4"/>
  <c r="N5"/>
  <c r="N3" i="10"/>
  <c r="J144"/>
  <c r="I58" i="2"/>
  <c r="H89" s="1"/>
  <c r="C88" s="1"/>
  <c r="N6" i="8"/>
  <c r="O5"/>
  <c r="P5"/>
  <c r="O5" i="9"/>
  <c r="P5"/>
  <c r="N6"/>
  <c r="O3" i="10"/>
  <c r="P3"/>
  <c r="N4"/>
  <c r="O3" i="7"/>
  <c r="P3"/>
  <c r="N4"/>
  <c r="N4" i="6"/>
  <c r="O3"/>
  <c r="P3"/>
  <c r="N5" i="7"/>
  <c r="O4"/>
  <c r="P4"/>
  <c r="N5" i="10"/>
  <c r="O4"/>
  <c r="P4"/>
  <c r="N7" i="9"/>
  <c r="O6"/>
  <c r="P6"/>
  <c r="O4" i="6"/>
  <c r="P4"/>
  <c r="N5"/>
  <c r="O6" i="8"/>
  <c r="P6"/>
  <c r="N7"/>
  <c r="N8"/>
  <c r="O7"/>
  <c r="P7"/>
  <c r="N6" i="6"/>
  <c r="O5"/>
  <c r="P5"/>
  <c r="O7" i="9"/>
  <c r="P7"/>
  <c r="N8"/>
  <c r="O5" i="10"/>
  <c r="P5"/>
  <c r="N6"/>
  <c r="N6" i="7"/>
  <c r="O5"/>
  <c r="P5"/>
  <c r="N7" i="10"/>
  <c r="O6"/>
  <c r="P6"/>
  <c r="N9" i="9"/>
  <c r="O8"/>
  <c r="P8"/>
  <c r="N7" i="7"/>
  <c r="O6"/>
  <c r="P6"/>
  <c r="N7" i="6"/>
  <c r="O6"/>
  <c r="P6"/>
  <c r="O8" i="8"/>
  <c r="P8"/>
  <c r="N9"/>
  <c r="N10"/>
  <c r="O9"/>
  <c r="P9"/>
  <c r="N8" i="6"/>
  <c r="O7"/>
  <c r="P7"/>
  <c r="N8" i="7"/>
  <c r="O7"/>
  <c r="P7"/>
  <c r="O9" i="9"/>
  <c r="P9"/>
  <c r="N10"/>
  <c r="O7" i="10"/>
  <c r="P7"/>
  <c r="N8"/>
  <c r="N11" i="9"/>
  <c r="O10"/>
  <c r="P10"/>
  <c r="N9" i="10"/>
  <c r="O8"/>
  <c r="P8"/>
  <c r="N9" i="7"/>
  <c r="O8"/>
  <c r="P8"/>
  <c r="N9" i="6"/>
  <c r="O8"/>
  <c r="P8"/>
  <c r="N11" i="8"/>
  <c r="O10"/>
  <c r="P10"/>
  <c r="N12"/>
  <c r="O11"/>
  <c r="P11"/>
  <c r="N10" i="6"/>
  <c r="O9"/>
  <c r="P9"/>
  <c r="N10" i="7"/>
  <c r="O9"/>
  <c r="P9"/>
  <c r="N10" i="10"/>
  <c r="O9"/>
  <c r="P9"/>
  <c r="N12" i="9"/>
  <c r="O11"/>
  <c r="P11"/>
  <c r="N13"/>
  <c r="O12"/>
  <c r="P12"/>
  <c r="N11" i="10"/>
  <c r="O10"/>
  <c r="P10"/>
  <c r="N11" i="7"/>
  <c r="O10"/>
  <c r="P10"/>
  <c r="N11" i="6"/>
  <c r="O10"/>
  <c r="P10"/>
  <c r="N13" i="8"/>
  <c r="O12"/>
  <c r="P12"/>
  <c r="N14"/>
  <c r="O13"/>
  <c r="P13"/>
  <c r="N12" i="6"/>
  <c r="O11"/>
  <c r="P11"/>
  <c r="N12" i="7"/>
  <c r="O11"/>
  <c r="P11"/>
  <c r="N12" i="10"/>
  <c r="O11"/>
  <c r="P11"/>
  <c r="N14" i="9"/>
  <c r="O13"/>
  <c r="P13"/>
  <c r="N15"/>
  <c r="O14"/>
  <c r="P14"/>
  <c r="N13" i="10"/>
  <c r="O12"/>
  <c r="P12"/>
  <c r="N13" i="7"/>
  <c r="O12"/>
  <c r="P12"/>
  <c r="N13" i="6"/>
  <c r="O12"/>
  <c r="P12"/>
  <c r="N15" i="8"/>
  <c r="O14"/>
  <c r="P14"/>
  <c r="N16"/>
  <c r="O15"/>
  <c r="P15"/>
  <c r="N14" i="6"/>
  <c r="O13"/>
  <c r="P13"/>
  <c r="N14" i="7"/>
  <c r="O13"/>
  <c r="P13"/>
  <c r="N14" i="10"/>
  <c r="O13"/>
  <c r="P13"/>
  <c r="N16" i="9"/>
  <c r="O15"/>
  <c r="P15"/>
  <c r="N17"/>
  <c r="O16"/>
  <c r="P16"/>
  <c r="N15" i="10"/>
  <c r="O14"/>
  <c r="P14"/>
  <c r="N15" i="7"/>
  <c r="O14"/>
  <c r="P14"/>
  <c r="N15" i="6"/>
  <c r="O14"/>
  <c r="P14"/>
  <c r="N17" i="8"/>
  <c r="O16"/>
  <c r="P16"/>
  <c r="N18"/>
  <c r="O17"/>
  <c r="P17"/>
  <c r="N16" i="6"/>
  <c r="O15"/>
  <c r="P15"/>
  <c r="N16" i="7"/>
  <c r="O15"/>
  <c r="P15"/>
  <c r="N16" i="10"/>
  <c r="O15"/>
  <c r="P15"/>
  <c r="N18" i="9"/>
  <c r="O17"/>
  <c r="P17"/>
  <c r="N19"/>
  <c r="O18"/>
  <c r="P18"/>
  <c r="N17" i="10"/>
  <c r="O16"/>
  <c r="P16"/>
  <c r="N17" i="7"/>
  <c r="O16"/>
  <c r="P16"/>
  <c r="N17" i="6"/>
  <c r="O16"/>
  <c r="P16"/>
  <c r="N19" i="8"/>
  <c r="O18"/>
  <c r="P18"/>
  <c r="N20"/>
  <c r="O19"/>
  <c r="P19"/>
  <c r="N18" i="6"/>
  <c r="O17"/>
  <c r="P17"/>
  <c r="N18" i="7"/>
  <c r="O17"/>
  <c r="P17"/>
  <c r="N18" i="10"/>
  <c r="O17"/>
  <c r="P17"/>
  <c r="N20" i="9"/>
  <c r="O19"/>
  <c r="P19"/>
  <c r="N21"/>
  <c r="O20"/>
  <c r="P20"/>
  <c r="N19" i="10"/>
  <c r="O18"/>
  <c r="P18"/>
  <c r="N19" i="7"/>
  <c r="O18"/>
  <c r="P18"/>
  <c r="N19" i="6"/>
  <c r="O18"/>
  <c r="P18"/>
  <c r="N21" i="8"/>
  <c r="O20"/>
  <c r="P20"/>
  <c r="N22"/>
  <c r="O21"/>
  <c r="P21"/>
  <c r="N20" i="6"/>
  <c r="O19"/>
  <c r="P19"/>
  <c r="N20" i="7"/>
  <c r="O19"/>
  <c r="P19"/>
  <c r="N20" i="10"/>
  <c r="O19"/>
  <c r="P19"/>
  <c r="N22" i="9"/>
  <c r="O21"/>
  <c r="P21"/>
  <c r="N23"/>
  <c r="O22"/>
  <c r="P22"/>
  <c r="N21" i="10"/>
  <c r="O20"/>
  <c r="P20"/>
  <c r="N21" i="7"/>
  <c r="O20"/>
  <c r="P20"/>
  <c r="N21" i="6"/>
  <c r="O20"/>
  <c r="P20"/>
  <c r="N23" i="8"/>
  <c r="O22"/>
  <c r="P22"/>
  <c r="N24"/>
  <c r="O23"/>
  <c r="P23"/>
  <c r="N22" i="6"/>
  <c r="O21"/>
  <c r="P21"/>
  <c r="N22" i="7"/>
  <c r="O21"/>
  <c r="P21"/>
  <c r="N22" i="10"/>
  <c r="O21"/>
  <c r="P21"/>
  <c r="N24" i="9"/>
  <c r="O23"/>
  <c r="P23"/>
  <c r="N25"/>
  <c r="O24"/>
  <c r="P24"/>
  <c r="N23" i="10"/>
  <c r="O22"/>
  <c r="P22"/>
  <c r="N23" i="7"/>
  <c r="O22"/>
  <c r="P22"/>
  <c r="N23" i="6"/>
  <c r="O22"/>
  <c r="P22"/>
  <c r="N25" i="8"/>
  <c r="O24"/>
  <c r="P24"/>
  <c r="N26"/>
  <c r="O25"/>
  <c r="P25"/>
  <c r="N24" i="6"/>
  <c r="O23"/>
  <c r="P23"/>
  <c r="N24" i="7"/>
  <c r="O23"/>
  <c r="P23"/>
  <c r="N24" i="10"/>
  <c r="O23"/>
  <c r="P23"/>
  <c r="N26" i="9"/>
  <c r="O25"/>
  <c r="P25"/>
  <c r="N27"/>
  <c r="O26"/>
  <c r="P26"/>
  <c r="N25" i="10"/>
  <c r="O24"/>
  <c r="P24"/>
  <c r="N25" i="7"/>
  <c r="O24"/>
  <c r="P24"/>
  <c r="N25" i="6"/>
  <c r="O24"/>
  <c r="P24"/>
  <c r="N27" i="8"/>
  <c r="O26"/>
  <c r="P26"/>
  <c r="N28"/>
  <c r="O27"/>
  <c r="P27"/>
  <c r="N26" i="6"/>
  <c r="O25"/>
  <c r="P25"/>
  <c r="N26" i="7"/>
  <c r="O25"/>
  <c r="P25"/>
  <c r="N26" i="10"/>
  <c r="O25"/>
  <c r="P25"/>
  <c r="N28" i="9"/>
  <c r="O27"/>
  <c r="P27"/>
  <c r="N29"/>
  <c r="O28"/>
  <c r="P28"/>
  <c r="N27" i="10"/>
  <c r="O26"/>
  <c r="P26"/>
  <c r="N27" i="7"/>
  <c r="O26"/>
  <c r="P26"/>
  <c r="N27" i="6"/>
  <c r="O26"/>
  <c r="P26"/>
  <c r="O28" i="8"/>
  <c r="P28"/>
  <c r="N29"/>
  <c r="N30"/>
  <c r="O29"/>
  <c r="P29"/>
  <c r="N28" i="6"/>
  <c r="O27"/>
  <c r="P27"/>
  <c r="N28" i="7"/>
  <c r="O27"/>
  <c r="P27"/>
  <c r="N28" i="10"/>
  <c r="O27"/>
  <c r="P27"/>
  <c r="O29" i="9"/>
  <c r="P29"/>
  <c r="N30"/>
  <c r="N31"/>
  <c r="O30"/>
  <c r="P30"/>
  <c r="N29" i="10"/>
  <c r="O28"/>
  <c r="P28"/>
  <c r="N29" i="7"/>
  <c r="O28"/>
  <c r="P28"/>
  <c r="O28" i="6"/>
  <c r="P28"/>
  <c r="N29"/>
  <c r="O30" i="8"/>
  <c r="P30"/>
  <c r="N31"/>
  <c r="N32"/>
  <c r="O31"/>
  <c r="P31"/>
  <c r="N30" i="6"/>
  <c r="O29"/>
  <c r="P29"/>
  <c r="O29" i="7"/>
  <c r="P29"/>
  <c r="N30"/>
  <c r="O29" i="10"/>
  <c r="P29"/>
  <c r="N30"/>
  <c r="N32" i="9"/>
  <c r="O31"/>
  <c r="P31"/>
  <c r="N31" i="7"/>
  <c r="O30"/>
  <c r="P30"/>
  <c r="N33" i="9"/>
  <c r="O32"/>
  <c r="P32"/>
  <c r="N31" i="6"/>
  <c r="O30"/>
  <c r="P30"/>
  <c r="O32" i="8"/>
  <c r="P32"/>
  <c r="N33"/>
  <c r="N31" i="10"/>
  <c r="O30"/>
  <c r="P30"/>
  <c r="O31"/>
  <c r="P31"/>
  <c r="N32"/>
  <c r="N32" i="6"/>
  <c r="O31"/>
  <c r="P31"/>
  <c r="N34" i="9"/>
  <c r="O33"/>
  <c r="P33"/>
  <c r="O31" i="7"/>
  <c r="P31"/>
  <c r="N32"/>
  <c r="N34" i="8"/>
  <c r="O33"/>
  <c r="P33"/>
  <c r="N35"/>
  <c r="O34"/>
  <c r="P34"/>
  <c r="N35" i="9"/>
  <c r="O34"/>
  <c r="P34"/>
  <c r="N33" i="6"/>
  <c r="O32"/>
  <c r="P32"/>
  <c r="N33" i="7"/>
  <c r="O32"/>
  <c r="P32"/>
  <c r="N33" i="10"/>
  <c r="O32"/>
  <c r="P32"/>
  <c r="O33"/>
  <c r="P33"/>
  <c r="N34"/>
  <c r="O33" i="7"/>
  <c r="P33"/>
  <c r="N34"/>
  <c r="N34" i="6"/>
  <c r="O33"/>
  <c r="P33"/>
  <c r="N36" i="9"/>
  <c r="O35"/>
  <c r="P35"/>
  <c r="N36" i="8"/>
  <c r="O35"/>
  <c r="P35"/>
  <c r="N35" i="7"/>
  <c r="O34"/>
  <c r="P34"/>
  <c r="N35" i="10"/>
  <c r="O34"/>
  <c r="P34"/>
  <c r="N37" i="8"/>
  <c r="O36"/>
  <c r="P36"/>
  <c r="N37" i="9"/>
  <c r="O36"/>
  <c r="P36"/>
  <c r="N35" i="6"/>
  <c r="O34"/>
  <c r="P34"/>
  <c r="N36"/>
  <c r="O35"/>
  <c r="P35"/>
  <c r="N38" i="9"/>
  <c r="O37"/>
  <c r="P37"/>
  <c r="N38" i="8"/>
  <c r="O37"/>
  <c r="P37"/>
  <c r="O35" i="10"/>
  <c r="P35"/>
  <c r="N36"/>
  <c r="N36" i="7"/>
  <c r="O35"/>
  <c r="P35"/>
  <c r="N37" i="10"/>
  <c r="O36"/>
  <c r="P36"/>
  <c r="N37" i="7"/>
  <c r="O36"/>
  <c r="P36"/>
  <c r="N39" i="8"/>
  <c r="O38"/>
  <c r="P38"/>
  <c r="N39" i="9"/>
  <c r="O38"/>
  <c r="P38"/>
  <c r="N37" i="6"/>
  <c r="O36"/>
  <c r="P36"/>
  <c r="N38"/>
  <c r="O37"/>
  <c r="P37"/>
  <c r="N40" i="9"/>
  <c r="O39"/>
  <c r="P39"/>
  <c r="N40" i="8"/>
  <c r="O39"/>
  <c r="P39"/>
  <c r="N38" i="7"/>
  <c r="O37"/>
  <c r="P37"/>
  <c r="N38" i="10"/>
  <c r="O37"/>
  <c r="P37"/>
  <c r="N39"/>
  <c r="O38"/>
  <c r="P38"/>
  <c r="N39" i="7"/>
  <c r="O38"/>
  <c r="P38"/>
  <c r="N41" i="8"/>
  <c r="O40"/>
  <c r="P40"/>
  <c r="N41" i="9"/>
  <c r="O40"/>
  <c r="P40"/>
  <c r="N39" i="6"/>
  <c r="O38"/>
  <c r="P38"/>
  <c r="N40"/>
  <c r="O39"/>
  <c r="P39"/>
  <c r="N42" i="9"/>
  <c r="O41"/>
  <c r="P41"/>
  <c r="N42" i="8"/>
  <c r="O41"/>
  <c r="P41"/>
  <c r="N40" i="7"/>
  <c r="O39"/>
  <c r="P39"/>
  <c r="N40" i="10"/>
  <c r="O39"/>
  <c r="P39"/>
  <c r="N41"/>
  <c r="O40"/>
  <c r="P40"/>
  <c r="N41" i="7"/>
  <c r="O40"/>
  <c r="P40"/>
  <c r="N43" i="8"/>
  <c r="O42"/>
  <c r="P42"/>
  <c r="N43" i="9"/>
  <c r="O42"/>
  <c r="P42"/>
  <c r="N41" i="6"/>
  <c r="O40"/>
  <c r="P40"/>
  <c r="N42"/>
  <c r="O41"/>
  <c r="P41"/>
  <c r="N44" i="9"/>
  <c r="O43"/>
  <c r="P43"/>
  <c r="N44" i="8"/>
  <c r="O43"/>
  <c r="P43"/>
  <c r="N42" i="7"/>
  <c r="O41"/>
  <c r="P41"/>
  <c r="N42" i="10"/>
  <c r="O41"/>
  <c r="P41"/>
  <c r="N43"/>
  <c r="O42"/>
  <c r="P42"/>
  <c r="N43" i="7"/>
  <c r="O42"/>
  <c r="P42"/>
  <c r="N45" i="8"/>
  <c r="O44"/>
  <c r="P44"/>
  <c r="N45" i="9"/>
  <c r="O44"/>
  <c r="P44"/>
  <c r="N43" i="6"/>
  <c r="O42"/>
  <c r="P42"/>
  <c r="N44"/>
  <c r="O43"/>
  <c r="P43"/>
  <c r="N46" i="9"/>
  <c r="O45"/>
  <c r="P45"/>
  <c r="N46" i="8"/>
  <c r="O45"/>
  <c r="P45"/>
  <c r="N44" i="7"/>
  <c r="O43"/>
  <c r="P43"/>
  <c r="N44" i="10"/>
  <c r="O43"/>
  <c r="P43"/>
  <c r="N45"/>
  <c r="O44"/>
  <c r="P44"/>
  <c r="N45" i="7"/>
  <c r="O44"/>
  <c r="P44"/>
  <c r="N47" i="8"/>
  <c r="O46"/>
  <c r="P46"/>
  <c r="N47" i="9"/>
  <c r="O46"/>
  <c r="P46"/>
  <c r="N45" i="6"/>
  <c r="O44"/>
  <c r="P44"/>
  <c r="N46"/>
  <c r="O45"/>
  <c r="P45"/>
  <c r="N48" i="9"/>
  <c r="O47"/>
  <c r="P47"/>
  <c r="N48" i="8"/>
  <c r="O47"/>
  <c r="P47"/>
  <c r="N46" i="7"/>
  <c r="O45"/>
  <c r="P45"/>
  <c r="N46" i="10"/>
  <c r="O45"/>
  <c r="P45"/>
  <c r="N47"/>
  <c r="O46"/>
  <c r="P46"/>
  <c r="N47" i="7"/>
  <c r="O46"/>
  <c r="P46"/>
  <c r="N49" i="8"/>
  <c r="O48"/>
  <c r="P48"/>
  <c r="N49" i="9"/>
  <c r="O48"/>
  <c r="P48"/>
  <c r="N47" i="6"/>
  <c r="O46"/>
  <c r="P46"/>
  <c r="N48"/>
  <c r="O47"/>
  <c r="P47"/>
  <c r="N50" i="9"/>
  <c r="O49"/>
  <c r="P49"/>
  <c r="N50" i="8"/>
  <c r="O49"/>
  <c r="P49"/>
  <c r="N48" i="7"/>
  <c r="O47"/>
  <c r="P47"/>
  <c r="N48" i="10"/>
  <c r="O47"/>
  <c r="P47"/>
  <c r="N49"/>
  <c r="O48"/>
  <c r="P48"/>
  <c r="N49" i="7"/>
  <c r="O48"/>
  <c r="P48"/>
  <c r="N51" i="8"/>
  <c r="O50"/>
  <c r="P50"/>
  <c r="N51" i="9"/>
  <c r="O50"/>
  <c r="P50"/>
  <c r="N49" i="6"/>
  <c r="O48"/>
  <c r="P48"/>
  <c r="N50"/>
  <c r="O49"/>
  <c r="P49"/>
  <c r="N52" i="9"/>
  <c r="O51"/>
  <c r="P51"/>
  <c r="N52" i="8"/>
  <c r="O51"/>
  <c r="P51"/>
  <c r="N50" i="7"/>
  <c r="O49"/>
  <c r="P49"/>
  <c r="N50" i="10"/>
  <c r="O49"/>
  <c r="P49"/>
  <c r="N51"/>
  <c r="O50"/>
  <c r="P50"/>
  <c r="N51" i="7"/>
  <c r="O50"/>
  <c r="P50"/>
  <c r="N53" i="8"/>
  <c r="O52"/>
  <c r="P52"/>
  <c r="N53" i="9"/>
  <c r="O52"/>
  <c r="P52"/>
  <c r="N51" i="6"/>
  <c r="O50"/>
  <c r="P50"/>
  <c r="N52"/>
  <c r="O51"/>
  <c r="P51"/>
  <c r="O53" i="9"/>
  <c r="P53"/>
  <c r="N54"/>
  <c r="N54" i="8"/>
  <c r="O53"/>
  <c r="P53"/>
  <c r="N52" i="7"/>
  <c r="O51"/>
  <c r="P51"/>
  <c r="N52" i="10"/>
  <c r="O51"/>
  <c r="P51"/>
  <c r="N55" i="9"/>
  <c r="O54"/>
  <c r="P54"/>
  <c r="N53" i="10"/>
  <c r="O52"/>
  <c r="P52"/>
  <c r="N53" i="7"/>
  <c r="O52"/>
  <c r="P52"/>
  <c r="N55" i="8"/>
  <c r="O54"/>
  <c r="P54"/>
  <c r="N53" i="6"/>
  <c r="O52"/>
  <c r="P52"/>
  <c r="N54"/>
  <c r="O53"/>
  <c r="P53"/>
  <c r="N56" i="8"/>
  <c r="O55"/>
  <c r="P55"/>
  <c r="O53" i="7"/>
  <c r="P53"/>
  <c r="N54"/>
  <c r="O53" i="10"/>
  <c r="P53"/>
  <c r="N54"/>
  <c r="O55" i="9"/>
  <c r="P55"/>
  <c r="N56"/>
  <c r="N57"/>
  <c r="O56"/>
  <c r="P56"/>
  <c r="N55" i="10"/>
  <c r="O54"/>
  <c r="P54"/>
  <c r="N55" i="7"/>
  <c r="O54"/>
  <c r="P54"/>
  <c r="O56" i="8"/>
  <c r="P56"/>
  <c r="N57"/>
  <c r="N55" i="6"/>
  <c r="O54"/>
  <c r="P54"/>
  <c r="N58" i="8"/>
  <c r="O57"/>
  <c r="P57"/>
  <c r="N56" i="6"/>
  <c r="O55"/>
  <c r="P55"/>
  <c r="O55" i="7"/>
  <c r="P55"/>
  <c r="N56"/>
  <c r="N56" i="10"/>
  <c r="O55"/>
  <c r="P55"/>
  <c r="O57" i="9"/>
  <c r="P57"/>
  <c r="N58"/>
  <c r="N59"/>
  <c r="O58"/>
  <c r="P58"/>
  <c r="N57" i="7"/>
  <c r="O56"/>
  <c r="P56"/>
  <c r="N57" i="10"/>
  <c r="O56"/>
  <c r="P56"/>
  <c r="N57" i="6"/>
  <c r="O56"/>
  <c r="P56"/>
  <c r="O58" i="8"/>
  <c r="P58"/>
  <c r="N59"/>
  <c r="N60"/>
  <c r="O59"/>
  <c r="P59"/>
  <c r="N58" i="6"/>
  <c r="O57"/>
  <c r="P57"/>
  <c r="N58" i="10"/>
  <c r="O57"/>
  <c r="P57"/>
  <c r="O57" i="7"/>
  <c r="P57"/>
  <c r="N58"/>
  <c r="N60" i="9"/>
  <c r="O59"/>
  <c r="P59"/>
  <c r="N61"/>
  <c r="O60"/>
  <c r="P60"/>
  <c r="N59" i="10"/>
  <c r="O58"/>
  <c r="P58"/>
  <c r="N59" i="6"/>
  <c r="O58"/>
  <c r="P58"/>
  <c r="O60" i="8"/>
  <c r="P60"/>
  <c r="N61"/>
  <c r="N59" i="7"/>
  <c r="O58"/>
  <c r="P58"/>
  <c r="N60"/>
  <c r="O59"/>
  <c r="P59"/>
  <c r="N60" i="6"/>
  <c r="O59"/>
  <c r="P59"/>
  <c r="N60" i="10"/>
  <c r="O59"/>
  <c r="P59"/>
  <c r="N62" i="9"/>
  <c r="O61"/>
  <c r="P61"/>
  <c r="N62" i="8"/>
  <c r="O61"/>
  <c r="P61"/>
  <c r="N63"/>
  <c r="O62"/>
  <c r="P62"/>
  <c r="N63" i="9"/>
  <c r="O62"/>
  <c r="P62"/>
  <c r="N61" i="10"/>
  <c r="O60"/>
  <c r="P60"/>
  <c r="N61" i="6"/>
  <c r="O60"/>
  <c r="P60"/>
  <c r="N61" i="7"/>
  <c r="O60"/>
  <c r="P60"/>
  <c r="N62"/>
  <c r="O61"/>
  <c r="P61"/>
  <c r="N62" i="6"/>
  <c r="O61"/>
  <c r="P61"/>
  <c r="N62" i="10"/>
  <c r="O61"/>
  <c r="P61"/>
  <c r="N64" i="9"/>
  <c r="O63"/>
  <c r="P63"/>
  <c r="N64" i="8"/>
  <c r="O63"/>
  <c r="P63"/>
  <c r="N65"/>
  <c r="O64"/>
  <c r="P64"/>
  <c r="N65" i="9"/>
  <c r="O64"/>
  <c r="P64"/>
  <c r="N63" i="10"/>
  <c r="O62"/>
  <c r="P62"/>
  <c r="N63" i="6"/>
  <c r="O62"/>
  <c r="P62"/>
  <c r="N63" i="7"/>
  <c r="O62"/>
  <c r="P62"/>
  <c r="N64"/>
  <c r="O63"/>
  <c r="P63"/>
  <c r="N64" i="6"/>
  <c r="O63"/>
  <c r="P63"/>
  <c r="N64" i="10"/>
  <c r="O63"/>
  <c r="P63"/>
  <c r="N66" i="9"/>
  <c r="O65"/>
  <c r="P65"/>
  <c r="N66" i="8"/>
  <c r="O65"/>
  <c r="P65"/>
  <c r="N67"/>
  <c r="O66"/>
  <c r="P66"/>
  <c r="N67" i="9"/>
  <c r="O66"/>
  <c r="P66"/>
  <c r="N65" i="10"/>
  <c r="O64"/>
  <c r="P64"/>
  <c r="N65" i="6"/>
  <c r="O64"/>
  <c r="P64"/>
  <c r="N65" i="7"/>
  <c r="O64"/>
  <c r="P64"/>
  <c r="N66"/>
  <c r="O65"/>
  <c r="P65"/>
  <c r="N66" i="6"/>
  <c r="O65"/>
  <c r="P65"/>
  <c r="N66" i="10"/>
  <c r="O65"/>
  <c r="P65"/>
  <c r="N68" i="9"/>
  <c r="O67"/>
  <c r="P67"/>
  <c r="N68" i="8"/>
  <c r="O67"/>
  <c r="P67"/>
  <c r="N69"/>
  <c r="O68"/>
  <c r="P68"/>
  <c r="N69" i="9"/>
  <c r="O68"/>
  <c r="P68"/>
  <c r="N67" i="10"/>
  <c r="O66"/>
  <c r="P66"/>
  <c r="N67" i="6"/>
  <c r="O66"/>
  <c r="P66"/>
  <c r="N67" i="7"/>
  <c r="O66"/>
  <c r="P66"/>
  <c r="N68"/>
  <c r="O67"/>
  <c r="P67"/>
  <c r="N68" i="6"/>
  <c r="O67"/>
  <c r="P67"/>
  <c r="N68" i="10"/>
  <c r="O67"/>
  <c r="P67"/>
  <c r="N70" i="9"/>
  <c r="O69"/>
  <c r="P69"/>
  <c r="N70" i="8"/>
  <c r="O69"/>
  <c r="P69"/>
  <c r="N71"/>
  <c r="O70"/>
  <c r="P70"/>
  <c r="N71" i="9"/>
  <c r="O70"/>
  <c r="P70"/>
  <c r="N69" i="10"/>
  <c r="O68"/>
  <c r="P68"/>
  <c r="N69" i="6"/>
  <c r="O68"/>
  <c r="P68"/>
  <c r="N69" i="7"/>
  <c r="O68"/>
  <c r="P68"/>
  <c r="N70"/>
  <c r="O69"/>
  <c r="P69"/>
  <c r="N70" i="6"/>
  <c r="O69"/>
  <c r="P69"/>
  <c r="N70" i="10"/>
  <c r="O69"/>
  <c r="P69"/>
  <c r="N72" i="9"/>
  <c r="O71"/>
  <c r="P71"/>
  <c r="N72" i="8"/>
  <c r="O71"/>
  <c r="P71"/>
  <c r="N73"/>
  <c r="O72"/>
  <c r="P72"/>
  <c r="N73" i="9"/>
  <c r="O72"/>
  <c r="P72"/>
  <c r="N71" i="10"/>
  <c r="O70"/>
  <c r="P70"/>
  <c r="N71" i="6"/>
  <c r="O70"/>
  <c r="P70"/>
  <c r="N71" i="7"/>
  <c r="O70"/>
  <c r="P70"/>
  <c r="N72"/>
  <c r="O71"/>
  <c r="P71"/>
  <c r="N72" i="6"/>
  <c r="O71"/>
  <c r="P71"/>
  <c r="N72" i="10"/>
  <c r="O71"/>
  <c r="P71"/>
  <c r="N74" i="9"/>
  <c r="O73"/>
  <c r="P73"/>
  <c r="N74" i="8"/>
  <c r="O73"/>
  <c r="P73"/>
  <c r="N75"/>
  <c r="O74"/>
  <c r="P74"/>
  <c r="N75" i="9"/>
  <c r="O74"/>
  <c r="P74"/>
  <c r="N73" i="10"/>
  <c r="O72"/>
  <c r="P72"/>
  <c r="N73" i="6"/>
  <c r="O72"/>
  <c r="P72"/>
  <c r="N73" i="7"/>
  <c r="O72"/>
  <c r="P72"/>
  <c r="N74"/>
  <c r="O73"/>
  <c r="P73"/>
  <c r="N74" i="6"/>
  <c r="O73"/>
  <c r="P73"/>
  <c r="N74" i="10"/>
  <c r="O73"/>
  <c r="P73"/>
  <c r="N76" i="9"/>
  <c r="O75"/>
  <c r="P75"/>
  <c r="N76" i="8"/>
  <c r="O75"/>
  <c r="P75"/>
  <c r="N77"/>
  <c r="O76"/>
  <c r="P76"/>
  <c r="N77" i="9"/>
  <c r="O76"/>
  <c r="P76"/>
  <c r="N75" i="10"/>
  <c r="O74"/>
  <c r="P74"/>
  <c r="N75" i="6"/>
  <c r="O74"/>
  <c r="P74"/>
  <c r="N75" i="7"/>
  <c r="O74"/>
  <c r="P74"/>
  <c r="N76"/>
  <c r="O75"/>
  <c r="P75"/>
  <c r="N76" i="6"/>
  <c r="O75"/>
  <c r="P75"/>
  <c r="N76" i="10"/>
  <c r="O75"/>
  <c r="P75"/>
  <c r="N78" i="9"/>
  <c r="O77"/>
  <c r="P77"/>
  <c r="N78" i="8"/>
  <c r="O77"/>
  <c r="P77"/>
  <c r="O78"/>
  <c r="P78"/>
  <c r="N79"/>
  <c r="N79" i="9"/>
  <c r="O78"/>
  <c r="P78"/>
  <c r="N77" i="10"/>
  <c r="O76"/>
  <c r="P76"/>
  <c r="N77" i="6"/>
  <c r="O76"/>
  <c r="P76"/>
  <c r="N77" i="7"/>
  <c r="O76"/>
  <c r="P76"/>
  <c r="N78"/>
  <c r="O77"/>
  <c r="P77"/>
  <c r="N78" i="6"/>
  <c r="O77"/>
  <c r="P77"/>
  <c r="N78" i="10"/>
  <c r="O77"/>
  <c r="P77"/>
  <c r="N80" i="9"/>
  <c r="O79"/>
  <c r="P79"/>
  <c r="N80" i="8"/>
  <c r="O79"/>
  <c r="P79"/>
  <c r="N81"/>
  <c r="O80"/>
  <c r="P80"/>
  <c r="N81" i="9"/>
  <c r="O80"/>
  <c r="P80"/>
  <c r="N79" i="10"/>
  <c r="O78"/>
  <c r="P78"/>
  <c r="O78" i="6"/>
  <c r="P78"/>
  <c r="N79"/>
  <c r="N79" i="7"/>
  <c r="O78"/>
  <c r="P78"/>
  <c r="N80"/>
  <c r="O79"/>
  <c r="P79"/>
  <c r="N80" i="10"/>
  <c r="O79"/>
  <c r="P79"/>
  <c r="N82" i="9"/>
  <c r="O81"/>
  <c r="P81"/>
  <c r="N82" i="8"/>
  <c r="O81"/>
  <c r="P81"/>
  <c r="N80" i="6"/>
  <c r="O79"/>
  <c r="P79"/>
  <c r="N81"/>
  <c r="O80"/>
  <c r="P80"/>
  <c r="N83" i="8"/>
  <c r="O82"/>
  <c r="P82"/>
  <c r="O82" i="9"/>
  <c r="P82"/>
  <c r="N83"/>
  <c r="O80" i="10"/>
  <c r="P80"/>
  <c r="N81"/>
  <c r="N81" i="7"/>
  <c r="O80"/>
  <c r="P80"/>
  <c r="N84" i="9"/>
  <c r="O83"/>
  <c r="P83"/>
  <c r="N82" i="7"/>
  <c r="O81"/>
  <c r="P81"/>
  <c r="N84" i="8"/>
  <c r="O83"/>
  <c r="P83"/>
  <c r="N82" i="6"/>
  <c r="O81"/>
  <c r="P81"/>
  <c r="N82" i="10"/>
  <c r="O81"/>
  <c r="P81"/>
  <c r="N83"/>
  <c r="O82"/>
  <c r="P82"/>
  <c r="N83" i="6"/>
  <c r="O82"/>
  <c r="P82"/>
  <c r="N85" i="8"/>
  <c r="O84"/>
  <c r="P84"/>
  <c r="N83" i="7"/>
  <c r="O82"/>
  <c r="P82"/>
  <c r="N85" i="9"/>
  <c r="O84"/>
  <c r="P84"/>
  <c r="N86"/>
  <c r="O85"/>
  <c r="P85"/>
  <c r="N84" i="7"/>
  <c r="O83"/>
  <c r="P83"/>
  <c r="N86" i="8"/>
  <c r="O85"/>
  <c r="P85"/>
  <c r="N84" i="6"/>
  <c r="O83"/>
  <c r="P83"/>
  <c r="N84" i="10"/>
  <c r="O83"/>
  <c r="P83"/>
  <c r="N85"/>
  <c r="O84"/>
  <c r="P84"/>
  <c r="N85" i="6"/>
  <c r="O84"/>
  <c r="P84"/>
  <c r="N87" i="8"/>
  <c r="O86"/>
  <c r="P86"/>
  <c r="N85" i="7"/>
  <c r="O84"/>
  <c r="P84"/>
  <c r="N87" i="9"/>
  <c r="O86"/>
  <c r="P86"/>
  <c r="N88"/>
  <c r="O87"/>
  <c r="P87"/>
  <c r="N86" i="7"/>
  <c r="O85"/>
  <c r="P85"/>
  <c r="N88" i="8"/>
  <c r="O87"/>
  <c r="P87"/>
  <c r="N86" i="6"/>
  <c r="O85"/>
  <c r="P85"/>
  <c r="N86" i="10"/>
  <c r="O85"/>
  <c r="P85"/>
  <c r="N87"/>
  <c r="O86"/>
  <c r="P86"/>
  <c r="N87" i="6"/>
  <c r="O86"/>
  <c r="P86"/>
  <c r="N89" i="8"/>
  <c r="O88"/>
  <c r="P88"/>
  <c r="N87" i="7"/>
  <c r="O86"/>
  <c r="P86"/>
  <c r="N89" i="9"/>
  <c r="O88"/>
  <c r="P88"/>
  <c r="N90"/>
  <c r="O89"/>
  <c r="P89"/>
  <c r="N88" i="7"/>
  <c r="O87"/>
  <c r="P87"/>
  <c r="N90" i="8"/>
  <c r="O89"/>
  <c r="P89"/>
  <c r="N88" i="6"/>
  <c r="O87"/>
  <c r="P87"/>
  <c r="N88" i="10"/>
  <c r="O87"/>
  <c r="P87"/>
  <c r="N89"/>
  <c r="O88"/>
  <c r="P88"/>
  <c r="N89" i="6"/>
  <c r="O88"/>
  <c r="P88"/>
  <c r="N91" i="8"/>
  <c r="O90"/>
  <c r="P90"/>
  <c r="N89" i="7"/>
  <c r="O88"/>
  <c r="P88"/>
  <c r="N91" i="9"/>
  <c r="O90"/>
  <c r="P90"/>
  <c r="N92"/>
  <c r="O91"/>
  <c r="P91"/>
  <c r="N90" i="7"/>
  <c r="O89"/>
  <c r="P89"/>
  <c r="N92" i="8"/>
  <c r="O91"/>
  <c r="P91"/>
  <c r="N90" i="6"/>
  <c r="O89"/>
  <c r="P89"/>
  <c r="N90" i="10"/>
  <c r="O89"/>
  <c r="P89"/>
  <c r="N91"/>
  <c r="O90"/>
  <c r="P90"/>
  <c r="N91" i="6"/>
  <c r="O90"/>
  <c r="P90"/>
  <c r="N93" i="8"/>
  <c r="O92"/>
  <c r="P92"/>
  <c r="N91" i="7"/>
  <c r="O90"/>
  <c r="P90"/>
  <c r="N93" i="9"/>
  <c r="O92"/>
  <c r="P92"/>
  <c r="N94"/>
  <c r="O93"/>
  <c r="P93"/>
  <c r="N92" i="7"/>
  <c r="O91"/>
  <c r="P91"/>
  <c r="N94" i="8"/>
  <c r="O93"/>
  <c r="P93"/>
  <c r="N92" i="6"/>
  <c r="O91"/>
  <c r="P91"/>
  <c r="N92" i="10"/>
  <c r="O91"/>
  <c r="P91"/>
  <c r="N93"/>
  <c r="O92"/>
  <c r="P92"/>
  <c r="N93" i="6"/>
  <c r="O92"/>
  <c r="P92"/>
  <c r="N95" i="8"/>
  <c r="O94"/>
  <c r="P94"/>
  <c r="N93" i="7"/>
  <c r="O92"/>
  <c r="P92"/>
  <c r="N95" i="9"/>
  <c r="O94"/>
  <c r="P94"/>
  <c r="N96"/>
  <c r="O95"/>
  <c r="P95"/>
  <c r="N94" i="7"/>
  <c r="O93"/>
  <c r="P93"/>
  <c r="N96" i="8"/>
  <c r="O95"/>
  <c r="P95"/>
  <c r="N94" i="6"/>
  <c r="O93"/>
  <c r="P93"/>
  <c r="N94" i="10"/>
  <c r="O93"/>
  <c r="P93"/>
  <c r="N95"/>
  <c r="O94"/>
  <c r="P94"/>
  <c r="N95" i="6"/>
  <c r="O94"/>
  <c r="P94"/>
  <c r="N97" i="8"/>
  <c r="O96"/>
  <c r="P96"/>
  <c r="N95" i="7"/>
  <c r="O94"/>
  <c r="P94"/>
  <c r="N97" i="9"/>
  <c r="O96"/>
  <c r="P96"/>
  <c r="N98"/>
  <c r="O97"/>
  <c r="P97"/>
  <c r="N96" i="7"/>
  <c r="O95"/>
  <c r="P95"/>
  <c r="N98" i="8"/>
  <c r="O97"/>
  <c r="P97"/>
  <c r="N96" i="6"/>
  <c r="O95"/>
  <c r="P95"/>
  <c r="N96" i="10"/>
  <c r="O95"/>
  <c r="P95"/>
  <c r="N97"/>
  <c r="O96"/>
  <c r="P96"/>
  <c r="N97" i="6"/>
  <c r="O96"/>
  <c r="P96"/>
  <c r="N99" i="8"/>
  <c r="O98"/>
  <c r="P98"/>
  <c r="N97" i="7"/>
  <c r="O96"/>
  <c r="P96"/>
  <c r="N99" i="9"/>
  <c r="O98"/>
  <c r="P98"/>
  <c r="N100"/>
  <c r="O99"/>
  <c r="P99"/>
  <c r="N98" i="7"/>
  <c r="O97"/>
  <c r="P97"/>
  <c r="N100" i="8"/>
  <c r="O99"/>
  <c r="P99"/>
  <c r="N98" i="6"/>
  <c r="O97"/>
  <c r="P97"/>
  <c r="N98" i="10"/>
  <c r="O97"/>
  <c r="P97"/>
  <c r="N99"/>
  <c r="O98"/>
  <c r="P98"/>
  <c r="N99" i="6"/>
  <c r="O98"/>
  <c r="P98"/>
  <c r="N101" i="8"/>
  <c r="O100"/>
  <c r="P100"/>
  <c r="N99" i="7"/>
  <c r="O98"/>
  <c r="P98"/>
  <c r="N101" i="9"/>
  <c r="O100"/>
  <c r="P100"/>
  <c r="N102"/>
  <c r="O101"/>
  <c r="P101"/>
  <c r="N100" i="7"/>
  <c r="O99"/>
  <c r="P99"/>
  <c r="N102" i="8"/>
  <c r="O101"/>
  <c r="P101"/>
  <c r="N100" i="6"/>
  <c r="O99"/>
  <c r="P99"/>
  <c r="N100" i="10"/>
  <c r="O99"/>
  <c r="P99"/>
  <c r="N101"/>
  <c r="O100"/>
  <c r="P100"/>
  <c r="N101" i="6"/>
  <c r="O100"/>
  <c r="P100"/>
  <c r="N103" i="8"/>
  <c r="O102"/>
  <c r="P102"/>
  <c r="N101" i="7"/>
  <c r="O100"/>
  <c r="P100"/>
  <c r="N103" i="9"/>
  <c r="O102"/>
  <c r="P102"/>
  <c r="N104"/>
  <c r="O103"/>
  <c r="P103"/>
  <c r="N102" i="7"/>
  <c r="O101"/>
  <c r="P101"/>
  <c r="O103" i="8"/>
  <c r="P103"/>
  <c r="N104"/>
  <c r="N102" i="6"/>
  <c r="O101"/>
  <c r="P101"/>
  <c r="N102" i="10"/>
  <c r="O101"/>
  <c r="P101"/>
  <c r="N105" i="8"/>
  <c r="O104"/>
  <c r="P104"/>
  <c r="N103" i="10"/>
  <c r="O102"/>
  <c r="P102"/>
  <c r="N103" i="6"/>
  <c r="O102"/>
  <c r="P102"/>
  <c r="N103" i="7"/>
  <c r="O102"/>
  <c r="P102"/>
  <c r="N105" i="9"/>
  <c r="O104"/>
  <c r="P104"/>
  <c r="N106"/>
  <c r="O105"/>
  <c r="P105"/>
  <c r="N104" i="7"/>
  <c r="O103"/>
  <c r="P103"/>
  <c r="O103" i="6"/>
  <c r="P103"/>
  <c r="N104"/>
  <c r="N104" i="10"/>
  <c r="O103"/>
  <c r="P103"/>
  <c r="O105" i="8"/>
  <c r="P105"/>
  <c r="N106"/>
  <c r="N105" i="6"/>
  <c r="O104"/>
  <c r="P104"/>
  <c r="N105" i="10"/>
  <c r="O104"/>
  <c r="P104"/>
  <c r="N105" i="7"/>
  <c r="O104"/>
  <c r="P104"/>
  <c r="N107" i="9"/>
  <c r="O106"/>
  <c r="P106"/>
  <c r="N107" i="8"/>
  <c r="O106"/>
  <c r="P106"/>
  <c r="N108"/>
  <c r="O107"/>
  <c r="P107"/>
  <c r="N108" i="9"/>
  <c r="O107"/>
  <c r="P107"/>
  <c r="N106" i="7"/>
  <c r="O105"/>
  <c r="P105"/>
  <c r="N106" i="10"/>
  <c r="O105"/>
  <c r="P105"/>
  <c r="O105" i="6"/>
  <c r="P105"/>
  <c r="N106"/>
  <c r="N107"/>
  <c r="O106"/>
  <c r="P106"/>
  <c r="N107" i="10"/>
  <c r="O106"/>
  <c r="P106"/>
  <c r="N107" i="7"/>
  <c r="O106"/>
  <c r="P106"/>
  <c r="N109" i="9"/>
  <c r="O108"/>
  <c r="P108"/>
  <c r="N109" i="8"/>
  <c r="O108"/>
  <c r="P108"/>
  <c r="N110"/>
  <c r="O109"/>
  <c r="P109"/>
  <c r="N110" i="9"/>
  <c r="O109"/>
  <c r="P109"/>
  <c r="N108" i="7"/>
  <c r="O107"/>
  <c r="P107"/>
  <c r="N108" i="10"/>
  <c r="O107"/>
  <c r="P107"/>
  <c r="O107" i="6"/>
  <c r="P107"/>
  <c r="N108"/>
  <c r="N109"/>
  <c r="O108"/>
  <c r="P108"/>
  <c r="N109" i="10"/>
  <c r="O108"/>
  <c r="P108"/>
  <c r="N109" i="7"/>
  <c r="O108"/>
  <c r="P108"/>
  <c r="N111" i="9"/>
  <c r="O110"/>
  <c r="P110"/>
  <c r="N111" i="8"/>
  <c r="O110"/>
  <c r="P110"/>
  <c r="N112"/>
  <c r="O111"/>
  <c r="P111"/>
  <c r="N112" i="9"/>
  <c r="O111"/>
  <c r="P111"/>
  <c r="N110" i="7"/>
  <c r="O109"/>
  <c r="P109"/>
  <c r="N110" i="10"/>
  <c r="O109"/>
  <c r="P109"/>
  <c r="N110" i="6"/>
  <c r="O109"/>
  <c r="P109"/>
  <c r="N111"/>
  <c r="O110"/>
  <c r="P110"/>
  <c r="N111" i="10"/>
  <c r="O110"/>
  <c r="P110"/>
  <c r="N111" i="7"/>
  <c r="O110"/>
  <c r="P110"/>
  <c r="N113" i="9"/>
  <c r="O112"/>
  <c r="P112"/>
  <c r="N113" i="8"/>
  <c r="O112"/>
  <c r="P112"/>
  <c r="N114"/>
  <c r="O113"/>
  <c r="P113"/>
  <c r="N114" i="9"/>
  <c r="O113"/>
  <c r="P113"/>
  <c r="N112" i="7"/>
  <c r="O111"/>
  <c r="P111"/>
  <c r="N112" i="10"/>
  <c r="O111"/>
  <c r="P111"/>
  <c r="N112" i="6"/>
  <c r="O111"/>
  <c r="P111"/>
  <c r="N113"/>
  <c r="O112"/>
  <c r="P112"/>
  <c r="N113" i="10"/>
  <c r="O112"/>
  <c r="P112"/>
  <c r="N113" i="7"/>
  <c r="O112"/>
  <c r="P112"/>
  <c r="N115" i="9"/>
  <c r="O114"/>
  <c r="P114"/>
  <c r="N115" i="8"/>
  <c r="O114"/>
  <c r="P114"/>
  <c r="N116"/>
  <c r="O115"/>
  <c r="P115"/>
  <c r="N116" i="9"/>
  <c r="O115"/>
  <c r="P115"/>
  <c r="N114" i="7"/>
  <c r="O113"/>
  <c r="P113"/>
  <c r="N114" i="10"/>
  <c r="O113"/>
  <c r="P113"/>
  <c r="N114" i="6"/>
  <c r="O113"/>
  <c r="P113"/>
  <c r="N115"/>
  <c r="O114"/>
  <c r="P114"/>
  <c r="N115" i="10"/>
  <c r="O114"/>
  <c r="P114"/>
  <c r="N115" i="7"/>
  <c r="O114"/>
  <c r="P114"/>
  <c r="N117" i="9"/>
  <c r="O116"/>
  <c r="P116"/>
  <c r="N117" i="8"/>
  <c r="O116"/>
  <c r="P116"/>
  <c r="N118"/>
  <c r="O117"/>
  <c r="P117"/>
  <c r="N118" i="9"/>
  <c r="O117"/>
  <c r="P117"/>
  <c r="N116" i="7"/>
  <c r="O115"/>
  <c r="P115"/>
  <c r="N116" i="10"/>
  <c r="O115"/>
  <c r="P115"/>
  <c r="N116" i="6"/>
  <c r="O115"/>
  <c r="P115"/>
  <c r="N117"/>
  <c r="O116"/>
  <c r="P116"/>
  <c r="N117" i="10"/>
  <c r="O116"/>
  <c r="P116"/>
  <c r="N117" i="7"/>
  <c r="O116"/>
  <c r="P116"/>
  <c r="N119" i="9"/>
  <c r="O118"/>
  <c r="P118"/>
  <c r="N119" i="8"/>
  <c r="O118"/>
  <c r="P118"/>
  <c r="N120"/>
  <c r="O119"/>
  <c r="P119"/>
  <c r="N120" i="9"/>
  <c r="O119"/>
  <c r="P119"/>
  <c r="N118" i="7"/>
  <c r="O117"/>
  <c r="P117"/>
  <c r="N118" i="10"/>
  <c r="O117"/>
  <c r="P117"/>
  <c r="N118" i="6"/>
  <c r="O117"/>
  <c r="P117"/>
  <c r="N119"/>
  <c r="O118"/>
  <c r="P118"/>
  <c r="N119" i="10"/>
  <c r="O118"/>
  <c r="P118"/>
  <c r="N119" i="7"/>
  <c r="O118"/>
  <c r="P118"/>
  <c r="N121" i="9"/>
  <c r="O120"/>
  <c r="P120"/>
  <c r="N121" i="8"/>
  <c r="O120"/>
  <c r="P120"/>
  <c r="N122"/>
  <c r="O121"/>
  <c r="P121"/>
  <c r="N122" i="9"/>
  <c r="O121"/>
  <c r="P121"/>
  <c r="N120" i="7"/>
  <c r="O119"/>
  <c r="P119"/>
  <c r="N120" i="10"/>
  <c r="O119"/>
  <c r="P119"/>
  <c r="N120" i="6"/>
  <c r="O119"/>
  <c r="P119"/>
  <c r="N121"/>
  <c r="O120"/>
  <c r="P120"/>
  <c r="N121" i="10"/>
  <c r="O120"/>
  <c r="P120"/>
  <c r="N121" i="7"/>
  <c r="O120"/>
  <c r="P120"/>
  <c r="N123" i="9"/>
  <c r="O122"/>
  <c r="P122"/>
  <c r="N123" i="8"/>
  <c r="O122"/>
  <c r="P122"/>
  <c r="N124"/>
  <c r="O123"/>
  <c r="P123"/>
  <c r="N124" i="9"/>
  <c r="O123"/>
  <c r="P123"/>
  <c r="N122" i="7"/>
  <c r="O121"/>
  <c r="P121"/>
  <c r="N122" i="10"/>
  <c r="O121"/>
  <c r="P121"/>
  <c r="N122" i="6"/>
  <c r="O121"/>
  <c r="P121"/>
  <c r="N123"/>
  <c r="O122"/>
  <c r="P122"/>
  <c r="N123" i="10"/>
  <c r="O122"/>
  <c r="P122"/>
  <c r="N123" i="7"/>
  <c r="O122"/>
  <c r="P122"/>
  <c r="N125" i="9"/>
  <c r="O124"/>
  <c r="P124"/>
  <c r="N125" i="8"/>
  <c r="O124"/>
  <c r="P124"/>
  <c r="N126"/>
  <c r="O125"/>
  <c r="P125"/>
  <c r="N126" i="9"/>
  <c r="O125"/>
  <c r="P125"/>
  <c r="N124" i="7"/>
  <c r="O123"/>
  <c r="P123"/>
  <c r="N124" i="10"/>
  <c r="O123"/>
  <c r="P123"/>
  <c r="N124" i="6"/>
  <c r="O123"/>
  <c r="P123"/>
  <c r="N125"/>
  <c r="O124"/>
  <c r="P124"/>
  <c r="N125" i="10"/>
  <c r="O124"/>
  <c r="P124"/>
  <c r="N125" i="7"/>
  <c r="O124"/>
  <c r="P124"/>
  <c r="N127" i="9"/>
  <c r="O127"/>
  <c r="P127"/>
  <c r="O126"/>
  <c r="P126"/>
  <c r="N127" i="8"/>
  <c r="O127"/>
  <c r="P127"/>
  <c r="O126"/>
  <c r="P126"/>
  <c r="N126" i="7"/>
  <c r="O125"/>
  <c r="P125"/>
  <c r="N126" i="10"/>
  <c r="O125"/>
  <c r="P125"/>
  <c r="N126" i="6"/>
  <c r="O125"/>
  <c r="P125"/>
  <c r="P128" i="8"/>
  <c r="P128" i="9"/>
  <c r="P129"/>
  <c r="F144"/>
  <c r="P129" i="8"/>
  <c r="F144"/>
  <c r="N127" i="6"/>
  <c r="O127"/>
  <c r="P127"/>
  <c r="P128"/>
  <c r="O126"/>
  <c r="P126"/>
  <c r="N127" i="10"/>
  <c r="O127"/>
  <c r="P127"/>
  <c r="P128"/>
  <c r="O126"/>
  <c r="P126"/>
  <c r="N127" i="7"/>
  <c r="O127"/>
  <c r="P127"/>
  <c r="P128"/>
  <c r="O126"/>
  <c r="P126"/>
  <c r="P129"/>
  <c r="F144"/>
  <c r="P129" i="6"/>
  <c r="F144"/>
  <c r="F144" i="10"/>
  <c r="P129"/>
  <c r="E48" i="2"/>
  <c r="G144" i="8"/>
  <c r="E53" i="2"/>
  <c r="G144" i="9"/>
  <c r="E58" i="2"/>
  <c r="G144" i="10"/>
  <c r="F53" i="2"/>
  <c r="I144" i="9"/>
  <c r="H53" i="2"/>
  <c r="H144" i="9"/>
  <c r="G53" i="2"/>
  <c r="F48"/>
  <c r="I50" s="1"/>
  <c r="B72" s="1"/>
  <c r="G87" s="1"/>
  <c r="I144" i="8"/>
  <c r="H48" i="2"/>
  <c r="H144" i="8"/>
  <c r="G48" i="2"/>
  <c r="E38"/>
  <c r="G144" i="6"/>
  <c r="E43" i="2"/>
  <c r="G144" i="7"/>
  <c r="F43" i="2"/>
  <c r="I144" i="7"/>
  <c r="H43" i="2"/>
  <c r="H144" i="7"/>
  <c r="G43" i="2"/>
  <c r="F38"/>
  <c r="I40" s="1"/>
  <c r="B70" s="1"/>
  <c r="G85" s="1"/>
  <c r="I144" i="6"/>
  <c r="H38" i="2"/>
  <c r="H144" i="6"/>
  <c r="G38" i="2"/>
  <c r="F58"/>
  <c r="I144" i="10"/>
  <c r="H58" i="2"/>
  <c r="H144" i="10"/>
  <c r="G58" i="2"/>
  <c r="C70" l="1"/>
  <c r="C73"/>
  <c r="C74"/>
  <c r="C71"/>
  <c r="A160" i="8"/>
  <c r="A161" s="1"/>
  <c r="D160"/>
  <c r="A156"/>
  <c r="E160"/>
  <c r="C72" i="2"/>
  <c r="C75" s="1"/>
  <c r="I55"/>
  <c r="B73" s="1"/>
  <c r="G88" s="1"/>
  <c r="I45"/>
  <c r="B71" s="1"/>
  <c r="G86" s="1"/>
  <c r="I60"/>
  <c r="B74" s="1"/>
  <c r="G89" s="1"/>
  <c r="B75"/>
  <c r="A162" i="8" l="1"/>
  <c r="D161"/>
  <c r="D156"/>
  <c r="E156" s="1"/>
  <c r="A155"/>
  <c r="E161"/>
  <c r="A163" l="1"/>
  <c r="D163" s="1"/>
  <c r="D162"/>
  <c r="A154"/>
  <c r="D155"/>
  <c r="E155" s="1"/>
  <c r="E162"/>
  <c r="E163" s="1"/>
  <c r="A153" l="1"/>
  <c r="D154"/>
  <c r="E154" s="1"/>
  <c r="E153" l="1"/>
</calcChain>
</file>

<file path=xl/sharedStrings.xml><?xml version="1.0" encoding="utf-8"?>
<sst xmlns="http://schemas.openxmlformats.org/spreadsheetml/2006/main" count="864" uniqueCount="53">
  <si>
    <t>h</t>
  </si>
  <si>
    <t>b</t>
  </si>
  <si>
    <t>Area</t>
  </si>
  <si>
    <t>cm</t>
  </si>
  <si>
    <r>
      <t>h</t>
    </r>
    <r>
      <rPr>
        <b/>
        <vertAlign val="subscript"/>
        <sz val="8"/>
        <color indexed="8"/>
        <rFont val="Calibri"/>
        <family val="2"/>
      </rPr>
      <t>0</t>
    </r>
  </si>
  <si>
    <r>
      <t>b</t>
    </r>
    <r>
      <rPr>
        <b/>
        <vertAlign val="subscript"/>
        <sz val="8"/>
        <color indexed="8"/>
        <rFont val="Calibri"/>
        <family val="2"/>
      </rPr>
      <t>0</t>
    </r>
  </si>
  <si>
    <t>Aligeramiento</t>
  </si>
  <si>
    <r>
      <t>kN/m</t>
    </r>
    <r>
      <rPr>
        <vertAlign val="superscript"/>
        <sz val="8"/>
        <color indexed="8"/>
        <rFont val="Calibri"/>
        <family val="2"/>
      </rPr>
      <t>2</t>
    </r>
  </si>
  <si>
    <t>P. Forjado</t>
  </si>
  <si>
    <t>DS</t>
  </si>
  <si>
    <t>CV</t>
  </si>
  <si>
    <t>Valores</t>
  </si>
  <si>
    <t>Media</t>
  </si>
  <si>
    <t>Desv.</t>
  </si>
  <si>
    <r>
      <t>Des</t>
    </r>
    <r>
      <rPr>
        <vertAlign val="superscript"/>
        <sz val="8"/>
        <color indexed="8"/>
        <rFont val="Calibri"/>
        <family val="2"/>
      </rPr>
      <t>2</t>
    </r>
  </si>
  <si>
    <t>-</t>
  </si>
  <si>
    <t>Suma</t>
  </si>
  <si>
    <r>
      <t>V</t>
    </r>
    <r>
      <rPr>
        <b/>
        <vertAlign val="subscript"/>
        <sz val="8"/>
        <color indexed="8"/>
        <rFont val="Calibri"/>
        <family val="2"/>
      </rPr>
      <t>K,SUP</t>
    </r>
  </si>
  <si>
    <r>
      <t>V</t>
    </r>
    <r>
      <rPr>
        <b/>
        <vertAlign val="subscript"/>
        <sz val="8"/>
        <color indexed="8"/>
        <rFont val="Calibri"/>
        <family val="2"/>
      </rPr>
      <t>K,INF</t>
    </r>
  </si>
  <si>
    <r>
      <t>V</t>
    </r>
    <r>
      <rPr>
        <b/>
        <vertAlign val="subscript"/>
        <sz val="8"/>
        <color indexed="8"/>
        <rFont val="Calibri"/>
        <family val="2"/>
      </rPr>
      <t>MEDIO</t>
    </r>
  </si>
  <si>
    <r>
      <t>kN/m</t>
    </r>
    <r>
      <rPr>
        <b/>
        <vertAlign val="superscript"/>
        <sz val="8"/>
        <color indexed="8"/>
        <rFont val="Calibri"/>
        <family val="2"/>
      </rPr>
      <t>2</t>
    </r>
  </si>
  <si>
    <r>
      <t>h</t>
    </r>
    <r>
      <rPr>
        <b/>
        <vertAlign val="subscript"/>
        <sz val="8"/>
        <rFont val="Calibri"/>
        <family val="2"/>
      </rPr>
      <t>0</t>
    </r>
  </si>
  <si>
    <r>
      <t>b</t>
    </r>
    <r>
      <rPr>
        <b/>
        <vertAlign val="subscript"/>
        <sz val="8"/>
        <rFont val="Calibri"/>
        <family val="2"/>
      </rPr>
      <t>0</t>
    </r>
  </si>
  <si>
    <r>
      <t>h</t>
    </r>
    <r>
      <rPr>
        <b/>
        <vertAlign val="subscript"/>
        <sz val="8"/>
        <rFont val="Calibri"/>
        <family val="2"/>
      </rPr>
      <t>1</t>
    </r>
  </si>
  <si>
    <r>
      <t>b</t>
    </r>
    <r>
      <rPr>
        <b/>
        <vertAlign val="subscript"/>
        <sz val="8"/>
        <rFont val="Calibri"/>
        <family val="2"/>
      </rPr>
      <t>1</t>
    </r>
  </si>
  <si>
    <r>
      <t>h</t>
    </r>
    <r>
      <rPr>
        <b/>
        <vertAlign val="subscript"/>
        <sz val="8"/>
        <rFont val="Calibri"/>
        <family val="2"/>
      </rPr>
      <t>2</t>
    </r>
  </si>
  <si>
    <r>
      <t>b</t>
    </r>
    <r>
      <rPr>
        <b/>
        <vertAlign val="subscript"/>
        <sz val="8"/>
        <rFont val="Calibri"/>
        <family val="2"/>
      </rPr>
      <t>2</t>
    </r>
  </si>
  <si>
    <r>
      <t>kN/m</t>
    </r>
    <r>
      <rPr>
        <b/>
        <vertAlign val="superscript"/>
        <sz val="8"/>
        <rFont val="Calibri"/>
        <family val="2"/>
      </rPr>
      <t>2</t>
    </r>
  </si>
  <si>
    <r>
      <t>cm</t>
    </r>
    <r>
      <rPr>
        <b/>
        <i/>
        <vertAlign val="superscript"/>
        <sz val="8"/>
        <rFont val="Calibri"/>
        <family val="2"/>
      </rPr>
      <t>2</t>
    </r>
  </si>
  <si>
    <t>Peso Aligeramiento (unidad,kp)</t>
  </si>
  <si>
    <r>
      <t>Peso Aligeramiento (kN/m</t>
    </r>
    <r>
      <rPr>
        <vertAlign val="superscript"/>
        <sz val="8"/>
        <color indexed="8"/>
        <rFont val="Calibri"/>
        <family val="2"/>
      </rPr>
      <t>2</t>
    </r>
    <r>
      <rPr>
        <sz val="8"/>
        <color indexed="8"/>
        <rFont val="Calibri"/>
        <family val="2"/>
      </rPr>
      <t>)</t>
    </r>
  </si>
  <si>
    <t>Nº de Orden</t>
  </si>
  <si>
    <t>CoV</t>
  </si>
  <si>
    <r>
      <t>p</t>
    </r>
    <r>
      <rPr>
        <b/>
        <vertAlign val="subscript"/>
        <sz val="8"/>
        <color indexed="8"/>
        <rFont val="Calibri"/>
        <family val="2"/>
      </rPr>
      <t>K,SUP</t>
    </r>
  </si>
  <si>
    <r>
      <t>p</t>
    </r>
    <r>
      <rPr>
        <b/>
        <vertAlign val="subscript"/>
        <sz val="8"/>
        <color indexed="8"/>
        <rFont val="Calibri"/>
        <family val="2"/>
      </rPr>
      <t>K,INF</t>
    </r>
  </si>
  <si>
    <r>
      <t>p</t>
    </r>
    <r>
      <rPr>
        <b/>
        <vertAlign val="subscript"/>
        <sz val="8"/>
        <color indexed="8"/>
        <rFont val="Calibri"/>
        <family val="2"/>
      </rPr>
      <t>MEDIO</t>
    </r>
  </si>
  <si>
    <t>Peso del Aligeramiento Ud (kp)</t>
  </si>
  <si>
    <r>
      <t>Peso del Aligeramiento (kN/m</t>
    </r>
    <r>
      <rPr>
        <b/>
        <vertAlign val="superscript"/>
        <sz val="8"/>
        <color indexed="8"/>
        <rFont val="Calibri"/>
      </rPr>
      <t>2</t>
    </r>
    <r>
      <rPr>
        <b/>
        <sz val="8"/>
        <color indexed="8"/>
        <rFont val="Calibri"/>
      </rPr>
      <t>)</t>
    </r>
  </si>
  <si>
    <t>CANTO</t>
  </si>
  <si>
    <t>p</t>
  </si>
  <si>
    <r>
      <t>kN/m</t>
    </r>
    <r>
      <rPr>
        <b/>
        <vertAlign val="superscript"/>
        <sz val="8"/>
        <color indexed="8"/>
        <rFont val="Calibri"/>
      </rPr>
      <t>2</t>
    </r>
  </si>
  <si>
    <r>
      <t>kN/m</t>
    </r>
    <r>
      <rPr>
        <vertAlign val="superscript"/>
        <sz val="8"/>
        <color indexed="8"/>
        <rFont val="Calibri"/>
      </rPr>
      <t>2</t>
    </r>
  </si>
  <si>
    <r>
      <t>RESUMEN DE pp</t>
    </r>
    <r>
      <rPr>
        <b/>
        <vertAlign val="subscript"/>
        <sz val="11"/>
        <color indexed="8"/>
        <rFont val="Calibri"/>
      </rPr>
      <t>M</t>
    </r>
    <r>
      <rPr>
        <b/>
        <sz val="11"/>
        <color indexed="8"/>
        <rFont val="Calibri"/>
      </rPr>
      <t>, DS y CoV DE FORJADOS UNIDIRECCIONALES</t>
    </r>
  </si>
  <si>
    <r>
      <t>pp</t>
    </r>
    <r>
      <rPr>
        <b/>
        <vertAlign val="subscript"/>
        <sz val="8"/>
        <color indexed="8"/>
        <rFont val="Calibri"/>
      </rPr>
      <t>M</t>
    </r>
  </si>
  <si>
    <t xml:space="preserve">Suponiendo un CoV del Peso Especifico de 0.04, el CoV del Forjado seria   </t>
  </si>
  <si>
    <t>0.09·(1-0,01·h)</t>
  </si>
  <si>
    <t>CANTO (h)</t>
  </si>
  <si>
    <t>Desv.(b y h)  50%</t>
  </si>
  <si>
    <t>D.Normal</t>
  </si>
  <si>
    <t>D.Multilineal</t>
  </si>
  <si>
    <t>Frecuencia</t>
  </si>
  <si>
    <t>Probabilidad</t>
  </si>
  <si>
    <t>Forjado de Canto 25 cm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</si>
</sst>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#,##0.000"/>
    <numFmt numFmtId="166" formatCode="0.00\9"/>
  </numFmts>
  <fonts count="36">
    <font>
      <sz val="11"/>
      <color theme="1"/>
      <name val="Calibri"/>
      <family val="2"/>
      <scheme val="minor"/>
    </font>
    <font>
      <b/>
      <sz val="8"/>
      <color indexed="8"/>
      <name val="Calibri"/>
      <family val="2"/>
    </font>
    <font>
      <b/>
      <vertAlign val="subscript"/>
      <sz val="8"/>
      <color indexed="8"/>
      <name val="Calibri"/>
      <family val="2"/>
    </font>
    <font>
      <sz val="8"/>
      <color indexed="8"/>
      <name val="Calibri"/>
      <family val="2"/>
    </font>
    <font>
      <sz val="8"/>
      <color indexed="10"/>
      <name val="Calibri"/>
      <family val="2"/>
    </font>
    <font>
      <i/>
      <sz val="8"/>
      <color indexed="8"/>
      <name val="Calibri"/>
      <family val="2"/>
    </font>
    <font>
      <vertAlign val="superscript"/>
      <sz val="8"/>
      <color indexed="8"/>
      <name val="Calibri"/>
      <family val="2"/>
    </font>
    <font>
      <sz val="8"/>
      <name val="Calibri"/>
      <family val="2"/>
    </font>
    <font>
      <b/>
      <vertAlign val="superscript"/>
      <sz val="8"/>
      <color indexed="8"/>
      <name val="Calibri"/>
      <family val="2"/>
    </font>
    <font>
      <b/>
      <i/>
      <sz val="8"/>
      <color indexed="8"/>
      <name val="Calibri"/>
      <family val="2"/>
    </font>
    <font>
      <b/>
      <sz val="8"/>
      <name val="Calibri"/>
      <family val="2"/>
    </font>
    <font>
      <b/>
      <vertAlign val="subscript"/>
      <sz val="8"/>
      <name val="Calibri"/>
      <family val="2"/>
    </font>
    <font>
      <b/>
      <vertAlign val="superscript"/>
      <sz val="8"/>
      <name val="Calibri"/>
      <family val="2"/>
    </font>
    <font>
      <b/>
      <i/>
      <sz val="8"/>
      <name val="Calibri"/>
      <family val="2"/>
    </font>
    <font>
      <b/>
      <i/>
      <vertAlign val="superscript"/>
      <sz val="8"/>
      <name val="Calibri"/>
      <family val="2"/>
    </font>
    <font>
      <sz val="11"/>
      <name val="Calibri"/>
      <family val="2"/>
    </font>
    <font>
      <b/>
      <sz val="8"/>
      <color indexed="10"/>
      <name val="Calibri"/>
      <family val="2"/>
    </font>
    <font>
      <i/>
      <sz val="8"/>
      <color indexed="10"/>
      <name val="Calibri"/>
      <family val="2"/>
    </font>
    <font>
      <vertAlign val="superscript"/>
      <sz val="8"/>
      <color indexed="8"/>
      <name val="Calibri"/>
    </font>
    <font>
      <b/>
      <sz val="8"/>
      <color indexed="10"/>
      <name val="Calibri"/>
    </font>
    <font>
      <b/>
      <sz val="8"/>
      <color indexed="8"/>
      <name val="Calibri"/>
    </font>
    <font>
      <b/>
      <vertAlign val="superscript"/>
      <sz val="8"/>
      <color indexed="8"/>
      <name val="Calibri"/>
    </font>
    <font>
      <sz val="8"/>
      <color indexed="8"/>
      <name val="Calibri"/>
    </font>
    <font>
      <b/>
      <vertAlign val="subscript"/>
      <sz val="8"/>
      <color indexed="8"/>
      <name val="Calibri"/>
    </font>
    <font>
      <b/>
      <sz val="11"/>
      <color indexed="8"/>
      <name val="Calibri"/>
    </font>
    <font>
      <b/>
      <vertAlign val="subscript"/>
      <sz val="11"/>
      <color indexed="8"/>
      <name val="Calibri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0070C0"/>
      <name val="Calibri"/>
      <family val="2"/>
    </font>
    <font>
      <b/>
      <sz val="8"/>
      <color rgb="FF0070C0"/>
      <name val="Calibri"/>
      <family val="2"/>
      <scheme val="minor"/>
    </font>
    <font>
      <b/>
      <sz val="8"/>
      <color rgb="FF00B050"/>
      <name val="Calibri"/>
      <family val="2"/>
    </font>
    <font>
      <b/>
      <sz val="8"/>
      <color rgb="FF00B05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0"/>
      <color indexed="8"/>
      <name val="Calibri"/>
      <family val="2"/>
    </font>
    <font>
      <b/>
      <sz val="8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8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4" fontId="3" fillId="0" borderId="0" xfId="0" applyNumberFormat="1" applyFont="1"/>
    <xf numFmtId="4" fontId="0" fillId="0" borderId="0" xfId="0" applyNumberFormat="1"/>
    <xf numFmtId="4" fontId="1" fillId="0" borderId="8" xfId="0" applyNumberFormat="1" applyFont="1" applyBorder="1" applyAlignment="1">
      <alignment horizontal="center" vertical="center"/>
    </xf>
    <xf numFmtId="4" fontId="9" fillId="0" borderId="9" xfId="0" applyNumberFormat="1" applyFont="1" applyBorder="1" applyAlignment="1">
      <alignment horizontal="center" vertical="center"/>
    </xf>
    <xf numFmtId="4" fontId="9" fillId="0" borderId="2" xfId="0" applyNumberFormat="1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4" fillId="0" borderId="12" xfId="0" applyNumberFormat="1" applyFont="1" applyBorder="1" applyAlignment="1">
      <alignment horizontal="center" vertical="center"/>
    </xf>
    <xf numFmtId="4" fontId="4" fillId="0" borderId="10" xfId="0" applyNumberFormat="1" applyFont="1" applyBorder="1" applyAlignment="1">
      <alignment horizontal="center" vertical="center"/>
    </xf>
    <xf numFmtId="4" fontId="10" fillId="0" borderId="13" xfId="0" applyNumberFormat="1" applyFont="1" applyBorder="1" applyAlignment="1">
      <alignment horizontal="center" vertical="center"/>
    </xf>
    <xf numFmtId="4" fontId="10" fillId="0" borderId="3" xfId="0" applyNumberFormat="1" applyFont="1" applyBorder="1" applyAlignment="1">
      <alignment horizontal="center" vertical="center"/>
    </xf>
    <xf numFmtId="4" fontId="10" fillId="0" borderId="7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4" fontId="10" fillId="0" borderId="14" xfId="0" applyNumberFormat="1" applyFont="1" applyBorder="1" applyAlignment="1">
      <alignment horizontal="center" vertical="center"/>
    </xf>
    <xf numFmtId="4" fontId="10" fillId="0" borderId="8" xfId="0" applyNumberFormat="1" applyFont="1" applyBorder="1" applyAlignment="1">
      <alignment horizontal="center" vertical="center"/>
    </xf>
    <xf numFmtId="4" fontId="13" fillId="0" borderId="9" xfId="0" applyNumberFormat="1" applyFont="1" applyBorder="1" applyAlignment="1">
      <alignment horizontal="center" vertical="center"/>
    </xf>
    <xf numFmtId="4" fontId="13" fillId="0" borderId="14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4" fontId="7" fillId="0" borderId="13" xfId="0" applyNumberFormat="1" applyFont="1" applyBorder="1" applyAlignment="1">
      <alignment horizontal="center" vertical="center"/>
    </xf>
    <xf numFmtId="4" fontId="7" fillId="0" borderId="7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4" fontId="7" fillId="0" borderId="3" xfId="0" applyNumberFormat="1" applyFont="1" applyBorder="1" applyAlignment="1">
      <alignment horizontal="center" vertical="center"/>
    </xf>
    <xf numFmtId="4" fontId="7" fillId="0" borderId="15" xfId="0" applyNumberFormat="1" applyFont="1" applyBorder="1" applyAlignment="1">
      <alignment horizontal="center" vertical="center"/>
    </xf>
    <xf numFmtId="4" fontId="7" fillId="0" borderId="11" xfId="0" applyNumberFormat="1" applyFont="1" applyBorder="1" applyAlignment="1">
      <alignment horizontal="center" vertical="center"/>
    </xf>
    <xf numFmtId="4" fontId="7" fillId="0" borderId="0" xfId="0" applyNumberFormat="1" applyFont="1" applyBorder="1" applyAlignment="1">
      <alignment horizontal="center" vertical="center"/>
    </xf>
    <xf numFmtId="4" fontId="7" fillId="0" borderId="8" xfId="0" applyNumberFormat="1" applyFont="1" applyBorder="1" applyAlignment="1">
      <alignment horizontal="center" vertical="center"/>
    </xf>
    <xf numFmtId="4" fontId="7" fillId="0" borderId="14" xfId="0" applyNumberFormat="1" applyFont="1" applyBorder="1" applyAlignment="1">
      <alignment horizontal="center" vertical="center"/>
    </xf>
    <xf numFmtId="4" fontId="7" fillId="0" borderId="9" xfId="0" applyNumberFormat="1" applyFont="1" applyBorder="1" applyAlignment="1">
      <alignment horizontal="center" vertical="center"/>
    </xf>
    <xf numFmtId="4" fontId="7" fillId="0" borderId="2" xfId="0" applyNumberFormat="1" applyFont="1" applyBorder="1" applyAlignment="1">
      <alignment horizontal="center" vertical="center"/>
    </xf>
    <xf numFmtId="4" fontId="7" fillId="0" borderId="4" xfId="0" applyNumberFormat="1" applyFont="1" applyBorder="1" applyAlignment="1">
      <alignment horizontal="center" vertical="center"/>
    </xf>
    <xf numFmtId="4" fontId="7" fillId="0" borderId="0" xfId="0" applyNumberFormat="1" applyFont="1" applyBorder="1"/>
    <xf numFmtId="4" fontId="7" fillId="0" borderId="0" xfId="0" applyNumberFormat="1" applyFont="1"/>
    <xf numFmtId="4" fontId="15" fillId="0" borderId="0" xfId="0" applyNumberFormat="1" applyFont="1"/>
    <xf numFmtId="4" fontId="13" fillId="0" borderId="15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4" fontId="3" fillId="0" borderId="12" xfId="0" applyNumberFormat="1" applyFont="1" applyBorder="1"/>
    <xf numFmtId="4" fontId="3" fillId="0" borderId="10" xfId="0" applyNumberFormat="1" applyFont="1" applyBorder="1"/>
    <xf numFmtId="4" fontId="3" fillId="0" borderId="10" xfId="0" applyNumberFormat="1" applyFont="1" applyBorder="1" applyAlignment="1">
      <alignment vertical="center"/>
    </xf>
    <xf numFmtId="4" fontId="4" fillId="0" borderId="5" xfId="0" applyNumberFormat="1" applyFont="1" applyBorder="1" applyAlignment="1">
      <alignment horizontal="center" vertical="center"/>
    </xf>
    <xf numFmtId="4" fontId="4" fillId="0" borderId="10" xfId="0" applyNumberFormat="1" applyFont="1" applyBorder="1"/>
    <xf numFmtId="4" fontId="0" fillId="0" borderId="5" xfId="0" applyNumberFormat="1" applyBorder="1"/>
    <xf numFmtId="0" fontId="4" fillId="0" borderId="0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4" fontId="3" fillId="0" borderId="0" xfId="0" applyNumberFormat="1" applyFont="1" applyAlignment="1">
      <alignment horizontal="center"/>
    </xf>
    <xf numFmtId="4" fontId="4" fillId="0" borderId="0" xfId="0" applyNumberFormat="1" applyFont="1" applyAlignment="1">
      <alignment horizontal="center"/>
    </xf>
    <xf numFmtId="164" fontId="3" fillId="0" borderId="15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center" vertical="center"/>
    </xf>
    <xf numFmtId="164" fontId="0" fillId="0" borderId="0" xfId="0" applyNumberFormat="1" applyBorder="1"/>
    <xf numFmtId="164" fontId="0" fillId="0" borderId="0" xfId="0" applyNumberFormat="1"/>
    <xf numFmtId="164" fontId="3" fillId="0" borderId="0" xfId="0" applyNumberFormat="1" applyFont="1" applyBorder="1" applyAlignment="1">
      <alignment horizontal="center"/>
    </xf>
    <xf numFmtId="1" fontId="4" fillId="0" borderId="0" xfId="0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16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3" fillId="0" borderId="10" xfId="0" applyNumberFormat="1" applyFont="1" applyBorder="1" applyAlignment="1"/>
    <xf numFmtId="4" fontId="4" fillId="0" borderId="10" xfId="0" applyNumberFormat="1" applyFont="1" applyBorder="1" applyAlignment="1"/>
    <xf numFmtId="4" fontId="4" fillId="0" borderId="5" xfId="0" applyNumberFormat="1" applyFont="1" applyBorder="1" applyAlignment="1"/>
    <xf numFmtId="164" fontId="7" fillId="0" borderId="13" xfId="0" applyNumberFormat="1" applyFont="1" applyBorder="1" applyAlignment="1">
      <alignment horizontal="center"/>
    </xf>
    <xf numFmtId="164" fontId="7" fillId="0" borderId="15" xfId="0" applyNumberFormat="1" applyFont="1" applyBorder="1" applyAlignment="1">
      <alignment horizontal="center"/>
    </xf>
    <xf numFmtId="164" fontId="7" fillId="0" borderId="15" xfId="0" applyNumberFormat="1" applyFont="1" applyBorder="1" applyAlignment="1">
      <alignment horizontal="center" vertical="center"/>
    </xf>
    <xf numFmtId="164" fontId="7" fillId="0" borderId="14" xfId="0" applyNumberFormat="1" applyFont="1" applyBorder="1" applyAlignment="1">
      <alignment horizontal="center"/>
    </xf>
    <xf numFmtId="164" fontId="7" fillId="0" borderId="13" xfId="0" applyNumberFormat="1" applyFont="1" applyBorder="1" applyAlignment="1">
      <alignment horizontal="center" vertical="center"/>
    </xf>
    <xf numFmtId="164" fontId="7" fillId="0" borderId="14" xfId="0" applyNumberFormat="1" applyFont="1" applyBorder="1" applyAlignment="1">
      <alignment horizontal="center" vertical="center"/>
    </xf>
    <xf numFmtId="4" fontId="1" fillId="0" borderId="13" xfId="0" applyNumberFormat="1" applyFont="1" applyBorder="1" applyAlignment="1">
      <alignment horizontal="center" vertical="center"/>
    </xf>
    <xf numFmtId="4" fontId="1" fillId="0" borderId="14" xfId="0" applyNumberFormat="1" applyFont="1" applyBorder="1" applyAlignment="1">
      <alignment horizontal="center" vertical="center"/>
    </xf>
    <xf numFmtId="4" fontId="9" fillId="0" borderId="14" xfId="0" applyNumberFormat="1" applyFont="1" applyBorder="1" applyAlignment="1">
      <alignment horizontal="center" vertical="center"/>
    </xf>
    <xf numFmtId="164" fontId="19" fillId="0" borderId="12" xfId="0" applyNumberFormat="1" applyFont="1" applyBorder="1" applyAlignment="1">
      <alignment horizontal="center" vertical="center"/>
    </xf>
    <xf numFmtId="164" fontId="20" fillId="0" borderId="12" xfId="0" applyNumberFormat="1" applyFont="1" applyBorder="1" applyAlignment="1">
      <alignment horizontal="center" vertical="center"/>
    </xf>
    <xf numFmtId="164" fontId="20" fillId="0" borderId="6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 vertical="center"/>
    </xf>
    <xf numFmtId="1" fontId="20" fillId="0" borderId="6" xfId="0" applyNumberFormat="1" applyFont="1" applyBorder="1" applyAlignment="1">
      <alignment horizontal="center" vertical="center"/>
    </xf>
    <xf numFmtId="2" fontId="20" fillId="0" borderId="6" xfId="0" applyNumberFormat="1" applyFont="1" applyBorder="1" applyAlignment="1">
      <alignment horizontal="center" vertical="center"/>
    </xf>
    <xf numFmtId="166" fontId="26" fillId="0" borderId="0" xfId="0" applyNumberFormat="1" applyFont="1" applyBorder="1" applyAlignment="1">
      <alignment horizontal="center" vertical="center"/>
    </xf>
    <xf numFmtId="0" fontId="26" fillId="2" borderId="6" xfId="0" applyFont="1" applyFill="1" applyBorder="1" applyAlignment="1">
      <alignment horizontal="center" vertical="center"/>
    </xf>
    <xf numFmtId="164" fontId="26" fillId="2" borderId="6" xfId="0" applyNumberFormat="1" applyFont="1" applyFill="1" applyBorder="1" applyAlignment="1">
      <alignment horizontal="center" vertical="center"/>
    </xf>
    <xf numFmtId="165" fontId="1" fillId="0" borderId="13" xfId="0" applyNumberFormat="1" applyFont="1" applyBorder="1" applyAlignment="1">
      <alignment horizontal="center" vertical="center"/>
    </xf>
    <xf numFmtId="165" fontId="1" fillId="0" borderId="14" xfId="0" applyNumberFormat="1" applyFont="1" applyBorder="1" applyAlignment="1">
      <alignment horizontal="center" vertical="center"/>
    </xf>
    <xf numFmtId="165" fontId="20" fillId="0" borderId="12" xfId="0" applyNumberFormat="1" applyFont="1" applyBorder="1" applyAlignment="1">
      <alignment horizontal="center" vertical="center"/>
    </xf>
    <xf numFmtId="165" fontId="1" fillId="2" borderId="6" xfId="0" applyNumberFormat="1" applyFont="1" applyFill="1" applyBorder="1" applyAlignment="1">
      <alignment horizontal="center" vertical="center"/>
    </xf>
    <xf numFmtId="165" fontId="1" fillId="2" borderId="5" xfId="0" applyNumberFormat="1" applyFont="1" applyFill="1" applyBorder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164" fontId="29" fillId="0" borderId="6" xfId="0" applyNumberFormat="1" applyFont="1" applyBorder="1" applyAlignment="1">
      <alignment horizontal="center" vertical="center"/>
    </xf>
    <xf numFmtId="164" fontId="29" fillId="2" borderId="6" xfId="0" applyNumberFormat="1" applyFont="1" applyFill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164" fontId="31" fillId="2" borderId="6" xfId="0" applyNumberFormat="1" applyFont="1" applyFill="1" applyBorder="1" applyAlignment="1">
      <alignment horizontal="center" vertical="center"/>
    </xf>
    <xf numFmtId="164" fontId="31" fillId="0" borderId="14" xfId="0" applyNumberFormat="1" applyFont="1" applyBorder="1" applyAlignment="1">
      <alignment horizontal="center" vertical="center"/>
    </xf>
    <xf numFmtId="4" fontId="13" fillId="0" borderId="8" xfId="0" applyNumberFormat="1" applyFont="1" applyBorder="1" applyAlignment="1">
      <alignment horizontal="center" vertical="center"/>
    </xf>
    <xf numFmtId="4" fontId="7" fillId="0" borderId="11" xfId="0" applyNumberFormat="1" applyFont="1" applyBorder="1"/>
    <xf numFmtId="4" fontId="15" fillId="0" borderId="0" xfId="0" applyNumberFormat="1" applyFont="1" applyBorder="1"/>
    <xf numFmtId="4" fontId="3" fillId="0" borderId="9" xfId="0" applyNumberFormat="1" applyFont="1" applyBorder="1"/>
    <xf numFmtId="4" fontId="3" fillId="0" borderId="2" xfId="0" applyNumberFormat="1" applyFont="1" applyBorder="1"/>
    <xf numFmtId="4" fontId="0" fillId="0" borderId="2" xfId="0" applyNumberFormat="1" applyBorder="1"/>
    <xf numFmtId="4" fontId="0" fillId="0" borderId="4" xfId="0" applyNumberFormat="1" applyBorder="1"/>
    <xf numFmtId="2" fontId="1" fillId="0" borderId="14" xfId="0" applyNumberFormat="1" applyFont="1" applyBorder="1" applyAlignment="1">
      <alignment horizontal="center" vertical="center"/>
    </xf>
    <xf numFmtId="3" fontId="0" fillId="0" borderId="6" xfId="0" applyNumberFormat="1" applyBorder="1" applyAlignment="1">
      <alignment horizontal="center"/>
    </xf>
    <xf numFmtId="165" fontId="3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64" fontId="35" fillId="0" borderId="6" xfId="0" applyNumberFormat="1" applyFont="1" applyBorder="1" applyAlignment="1">
      <alignment horizontal="center" vertical="center"/>
    </xf>
    <xf numFmtId="164" fontId="1" fillId="0" borderId="14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4" fontId="35" fillId="0" borderId="6" xfId="0" applyNumberFormat="1" applyFont="1" applyBorder="1" applyAlignment="1">
      <alignment horizontal="center" vertical="center"/>
    </xf>
    <xf numFmtId="0" fontId="35" fillId="0" borderId="6" xfId="0" applyFont="1" applyBorder="1" applyAlignment="1">
      <alignment horizontal="center" vertical="center"/>
    </xf>
    <xf numFmtId="4" fontId="28" fillId="0" borderId="6" xfId="0" applyNumberFormat="1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164" fontId="28" fillId="0" borderId="6" xfId="0" applyNumberFormat="1" applyFont="1" applyBorder="1" applyAlignment="1">
      <alignment horizontal="center" vertical="center"/>
    </xf>
    <xf numFmtId="3" fontId="33" fillId="0" borderId="13" xfId="0" applyNumberFormat="1" applyFont="1" applyBorder="1" applyAlignment="1">
      <alignment horizontal="center" vertical="center"/>
    </xf>
    <xf numFmtId="3" fontId="33" fillId="0" borderId="15" xfId="0" applyNumberFormat="1" applyFont="1" applyBorder="1" applyAlignment="1">
      <alignment horizontal="center" vertical="center"/>
    </xf>
    <xf numFmtId="3" fontId="33" fillId="0" borderId="14" xfId="0" applyNumberFormat="1" applyFont="1" applyBorder="1" applyAlignment="1">
      <alignment horizontal="center" vertical="center"/>
    </xf>
    <xf numFmtId="4" fontId="35" fillId="0" borderId="12" xfId="0" applyNumberFormat="1" applyFont="1" applyBorder="1" applyAlignment="1">
      <alignment horizontal="center"/>
    </xf>
    <xf numFmtId="4" fontId="35" fillId="0" borderId="5" xfId="0" applyNumberFormat="1" applyFont="1" applyBorder="1" applyAlignment="1">
      <alignment horizontal="center"/>
    </xf>
    <xf numFmtId="4" fontId="28" fillId="0" borderId="12" xfId="0" applyNumberFormat="1" applyFont="1" applyBorder="1" applyAlignment="1">
      <alignment horizontal="center"/>
    </xf>
    <xf numFmtId="4" fontId="28" fillId="0" borderId="5" xfId="0" applyNumberFormat="1" applyFont="1" applyBorder="1" applyAlignment="1">
      <alignment horizontal="center"/>
    </xf>
    <xf numFmtId="4" fontId="34" fillId="0" borderId="12" xfId="0" applyNumberFormat="1" applyFont="1" applyBorder="1" applyAlignment="1">
      <alignment horizontal="center" vertical="center"/>
    </xf>
    <xf numFmtId="4" fontId="34" fillId="0" borderId="10" xfId="0" applyNumberFormat="1" applyFont="1" applyBorder="1" applyAlignment="1">
      <alignment horizontal="center" vertical="center"/>
    </xf>
    <xf numFmtId="4" fontId="34" fillId="0" borderId="5" xfId="0" applyNumberFormat="1" applyFont="1" applyBorder="1" applyAlignment="1">
      <alignment horizontal="center" vertical="center"/>
    </xf>
    <xf numFmtId="3" fontId="32" fillId="0" borderId="13" xfId="0" applyNumberFormat="1" applyFont="1" applyBorder="1" applyAlignment="1">
      <alignment horizontal="center" vertical="center"/>
    </xf>
    <xf numFmtId="3" fontId="32" fillId="0" borderId="15" xfId="0" applyNumberFormat="1" applyFont="1" applyBorder="1" applyAlignment="1">
      <alignment horizontal="center" vertical="center"/>
    </xf>
    <xf numFmtId="3" fontId="32" fillId="0" borderId="14" xfId="0" applyNumberFormat="1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164" fontId="20" fillId="0" borderId="12" xfId="0" applyNumberFormat="1" applyFont="1" applyBorder="1" applyAlignment="1">
      <alignment horizontal="center" vertical="center"/>
    </xf>
    <xf numFmtId="164" fontId="20" fillId="0" borderId="10" xfId="0" applyNumberFormat="1" applyFont="1" applyBorder="1" applyAlignment="1">
      <alignment horizontal="center" vertical="center"/>
    </xf>
    <xf numFmtId="164" fontId="20" fillId="0" borderId="5" xfId="0" applyNumberFormat="1" applyFont="1" applyBorder="1" applyAlignment="1">
      <alignment horizontal="center" vertical="center"/>
    </xf>
    <xf numFmtId="165" fontId="20" fillId="0" borderId="12" xfId="0" applyNumberFormat="1" applyFont="1" applyBorder="1" applyAlignment="1">
      <alignment horizontal="center" vertical="center"/>
    </xf>
    <xf numFmtId="165" fontId="20" fillId="0" borderId="10" xfId="0" applyNumberFormat="1" applyFont="1" applyBorder="1" applyAlignment="1">
      <alignment horizontal="center" vertical="center"/>
    </xf>
    <xf numFmtId="165" fontId="20" fillId="0" borderId="5" xfId="0" applyNumberFormat="1" applyFont="1" applyBorder="1" applyAlignment="1">
      <alignment horizontal="center" vertical="center"/>
    </xf>
    <xf numFmtId="4" fontId="9" fillId="2" borderId="12" xfId="0" applyNumberFormat="1" applyFont="1" applyFill="1" applyBorder="1" applyAlignment="1">
      <alignment horizontal="center" vertical="center"/>
    </xf>
    <xf numFmtId="4" fontId="9" fillId="2" borderId="10" xfId="0" applyNumberFormat="1" applyFont="1" applyFill="1" applyBorder="1" applyAlignment="1">
      <alignment horizontal="center" vertical="center"/>
    </xf>
    <xf numFmtId="4" fontId="9" fillId="2" borderId="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plotArea>
      <c:layout/>
      <c:scatterChart>
        <c:scatterStyle val="lineMarker"/>
        <c:ser>
          <c:idx val="0"/>
          <c:order val="0"/>
          <c:spPr>
            <a:ln w="1905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'Canto 25'!$A$153:$A$163</c:f>
              <c:numCache>
                <c:formatCode>0.000</c:formatCode>
                <c:ptCount val="11"/>
                <c:pt idx="0">
                  <c:v>2.4149999999999996</c:v>
                </c:pt>
                <c:pt idx="1">
                  <c:v>2.5149999999999997</c:v>
                </c:pt>
                <c:pt idx="2">
                  <c:v>2.6149999999999998</c:v>
                </c:pt>
                <c:pt idx="3">
                  <c:v>2.7149999999999999</c:v>
                </c:pt>
                <c:pt idx="4">
                  <c:v>2.8149999999999999</c:v>
                </c:pt>
                <c:pt idx="5">
                  <c:v>2.915</c:v>
                </c:pt>
                <c:pt idx="6">
                  <c:v>3.0150000000000001</c:v>
                </c:pt>
                <c:pt idx="7">
                  <c:v>3.1150000000000002</c:v>
                </c:pt>
                <c:pt idx="8">
                  <c:v>3.2150000000000003</c:v>
                </c:pt>
                <c:pt idx="9">
                  <c:v>3.3150000000000004</c:v>
                </c:pt>
                <c:pt idx="10">
                  <c:v>3.4150000000000005</c:v>
                </c:pt>
              </c:numCache>
            </c:numRef>
          </c:xVal>
          <c:yVal>
            <c:numRef>
              <c:f>'Canto 25'!$B$153:$B$163</c:f>
              <c:numCache>
                <c:formatCode>0.000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6.4000000000000001E-2</c:v>
                </c:pt>
                <c:pt idx="3">
                  <c:v>0.14399999999999999</c:v>
                </c:pt>
                <c:pt idx="4">
                  <c:v>0.2</c:v>
                </c:pt>
                <c:pt idx="5">
                  <c:v>0.192</c:v>
                </c:pt>
                <c:pt idx="6">
                  <c:v>0.2</c:v>
                </c:pt>
                <c:pt idx="7">
                  <c:v>0.14399999999999999</c:v>
                </c:pt>
                <c:pt idx="8">
                  <c:v>5.6000000000000001E-2</c:v>
                </c:pt>
                <c:pt idx="9">
                  <c:v>0</c:v>
                </c:pt>
                <c:pt idx="10">
                  <c:v>0</c:v>
                </c:pt>
              </c:numCache>
            </c:numRef>
          </c:yVal>
        </c:ser>
        <c:ser>
          <c:idx val="1"/>
          <c:order val="1"/>
          <c:spPr>
            <a:ln w="19050">
              <a:solidFill>
                <a:srgbClr val="FF0000"/>
              </a:solidFill>
              <a:prstDash val="sysDot"/>
            </a:ln>
          </c:spPr>
          <c:marker>
            <c:symbol val="none"/>
          </c:marker>
          <c:xVal>
            <c:numRef>
              <c:f>'Canto 25'!$A$153:$A$163</c:f>
              <c:numCache>
                <c:formatCode>0.000</c:formatCode>
                <c:ptCount val="11"/>
                <c:pt idx="0">
                  <c:v>2.4149999999999996</c:v>
                </c:pt>
                <c:pt idx="1">
                  <c:v>2.5149999999999997</c:v>
                </c:pt>
                <c:pt idx="2">
                  <c:v>2.6149999999999998</c:v>
                </c:pt>
                <c:pt idx="3">
                  <c:v>2.7149999999999999</c:v>
                </c:pt>
                <c:pt idx="4">
                  <c:v>2.8149999999999999</c:v>
                </c:pt>
                <c:pt idx="5">
                  <c:v>2.915</c:v>
                </c:pt>
                <c:pt idx="6">
                  <c:v>3.0150000000000001</c:v>
                </c:pt>
                <c:pt idx="7">
                  <c:v>3.1150000000000002</c:v>
                </c:pt>
                <c:pt idx="8">
                  <c:v>3.2150000000000003</c:v>
                </c:pt>
                <c:pt idx="9">
                  <c:v>3.3150000000000004</c:v>
                </c:pt>
                <c:pt idx="10">
                  <c:v>3.4150000000000005</c:v>
                </c:pt>
              </c:numCache>
            </c:numRef>
          </c:xVal>
          <c:yVal>
            <c:numRef>
              <c:f>'Canto 25'!$C$153:$C$163</c:f>
              <c:numCache>
                <c:formatCode>0.000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3.2000000000000001E-2</c:v>
                </c:pt>
                <c:pt idx="3">
                  <c:v>0.13600000000000001</c:v>
                </c:pt>
                <c:pt idx="4">
                  <c:v>0.30800000000000005</c:v>
                </c:pt>
                <c:pt idx="5">
                  <c:v>0.504</c:v>
                </c:pt>
                <c:pt idx="6">
                  <c:v>0.7</c:v>
                </c:pt>
                <c:pt idx="7">
                  <c:v>0.87199999999999989</c:v>
                </c:pt>
                <c:pt idx="8">
                  <c:v>0.97199999999999986</c:v>
                </c:pt>
                <c:pt idx="9">
                  <c:v>0.99999999999999989</c:v>
                </c:pt>
                <c:pt idx="10">
                  <c:v>0.99999999999999989</c:v>
                </c:pt>
              </c:numCache>
            </c:numRef>
          </c:yVal>
        </c:ser>
        <c:axId val="69638016"/>
        <c:axId val="69660672"/>
      </c:scatterChart>
      <c:scatterChart>
        <c:scatterStyle val="smoothMarker"/>
        <c:ser>
          <c:idx val="2"/>
          <c:order val="2"/>
          <c:spPr>
            <a:ln w="19050">
              <a:solidFill>
                <a:srgbClr val="0070C0"/>
              </a:solidFill>
              <a:prstDash val="sysDash"/>
            </a:ln>
          </c:spPr>
          <c:marker>
            <c:symbol val="none"/>
          </c:marker>
          <c:xVal>
            <c:numRef>
              <c:f>'Canto 25'!$A$153:$A$163</c:f>
              <c:numCache>
                <c:formatCode>0.000</c:formatCode>
                <c:ptCount val="11"/>
                <c:pt idx="0">
                  <c:v>2.4149999999999996</c:v>
                </c:pt>
                <c:pt idx="1">
                  <c:v>2.5149999999999997</c:v>
                </c:pt>
                <c:pt idx="2">
                  <c:v>2.6149999999999998</c:v>
                </c:pt>
                <c:pt idx="3">
                  <c:v>2.7149999999999999</c:v>
                </c:pt>
                <c:pt idx="4">
                  <c:v>2.8149999999999999</c:v>
                </c:pt>
                <c:pt idx="5">
                  <c:v>2.915</c:v>
                </c:pt>
                <c:pt idx="6">
                  <c:v>3.0150000000000001</c:v>
                </c:pt>
                <c:pt idx="7">
                  <c:v>3.1150000000000002</c:v>
                </c:pt>
                <c:pt idx="8">
                  <c:v>3.2150000000000003</c:v>
                </c:pt>
                <c:pt idx="9">
                  <c:v>3.3150000000000004</c:v>
                </c:pt>
                <c:pt idx="10">
                  <c:v>3.4150000000000005</c:v>
                </c:pt>
              </c:numCache>
            </c:numRef>
          </c:xVal>
          <c:yVal>
            <c:numRef>
              <c:f>'Canto 25'!$D$153:$D$163</c:f>
              <c:numCache>
                <c:formatCode>0.000</c:formatCode>
                <c:ptCount val="11"/>
                <c:pt idx="0">
                  <c:v>1.9564886934172218E-3</c:v>
                </c:pt>
                <c:pt idx="1">
                  <c:v>1.1200925054240578E-2</c:v>
                </c:pt>
                <c:pt idx="2">
                  <c:v>4.3503739688786625E-2</c:v>
                </c:pt>
                <c:pt idx="3">
                  <c:v>0.11462924794407746</c:v>
                </c:pt>
                <c:pt idx="4">
                  <c:v>0.2049087226034802</c:v>
                </c:pt>
                <c:pt idx="5">
                  <c:v>0.24849725750673893</c:v>
                </c:pt>
                <c:pt idx="6">
                  <c:v>0.20444613537064515</c:v>
                </c:pt>
                <c:pt idx="7">
                  <c:v>0.11411227461020911</c:v>
                </c:pt>
                <c:pt idx="8">
                  <c:v>4.3209771564234951E-2</c:v>
                </c:pt>
                <c:pt idx="9">
                  <c:v>1.1100121428116595E-2</c:v>
                </c:pt>
                <c:pt idx="10">
                  <c:v>1.9345040371039836E-3</c:v>
                </c:pt>
              </c:numCache>
            </c:numRef>
          </c:yVal>
          <c:smooth val="1"/>
        </c:ser>
        <c:ser>
          <c:idx val="3"/>
          <c:order val="3"/>
          <c:spPr>
            <a:ln w="19050">
              <a:solidFill>
                <a:srgbClr val="0070C0"/>
              </a:solidFill>
              <a:prstDash val="sysDot"/>
            </a:ln>
          </c:spPr>
          <c:marker>
            <c:symbol val="none"/>
          </c:marker>
          <c:xVal>
            <c:numRef>
              <c:f>'Canto 25'!$A$153:$A$163</c:f>
              <c:numCache>
                <c:formatCode>0.000</c:formatCode>
                <c:ptCount val="11"/>
                <c:pt idx="0">
                  <c:v>2.4149999999999996</c:v>
                </c:pt>
                <c:pt idx="1">
                  <c:v>2.5149999999999997</c:v>
                </c:pt>
                <c:pt idx="2">
                  <c:v>2.6149999999999998</c:v>
                </c:pt>
                <c:pt idx="3">
                  <c:v>2.7149999999999999</c:v>
                </c:pt>
                <c:pt idx="4">
                  <c:v>2.8149999999999999</c:v>
                </c:pt>
                <c:pt idx="5">
                  <c:v>2.915</c:v>
                </c:pt>
                <c:pt idx="6">
                  <c:v>3.0150000000000001</c:v>
                </c:pt>
                <c:pt idx="7">
                  <c:v>3.1150000000000002</c:v>
                </c:pt>
                <c:pt idx="8">
                  <c:v>3.2150000000000003</c:v>
                </c:pt>
                <c:pt idx="9">
                  <c:v>3.3150000000000004</c:v>
                </c:pt>
                <c:pt idx="10">
                  <c:v>3.4150000000000005</c:v>
                </c:pt>
              </c:numCache>
            </c:numRef>
          </c:xVal>
          <c:yVal>
            <c:numRef>
              <c:f>'Canto 25'!$E$153:$E$163</c:f>
              <c:numCache>
                <c:formatCode>0.000</c:formatCode>
                <c:ptCount val="11"/>
                <c:pt idx="0">
                  <c:v>5.3049160933703841E-4</c:v>
                </c:pt>
                <c:pt idx="1">
                  <c:v>7.1091984831659384E-3</c:v>
                </c:pt>
                <c:pt idx="2">
                  <c:v>3.446153085467954E-2</c:v>
                </c:pt>
                <c:pt idx="3">
                  <c:v>0.11352802467111159</c:v>
                </c:pt>
                <c:pt idx="4">
                  <c:v>0.27329700994489042</c:v>
                </c:pt>
                <c:pt idx="5">
                  <c:v>0.5</c:v>
                </c:pt>
                <c:pt idx="6">
                  <c:v>0.72647169643869203</c:v>
                </c:pt>
                <c:pt idx="7">
                  <c:v>0.88575090142911916</c:v>
                </c:pt>
                <c:pt idx="8">
                  <c:v>0.96441192451634117</c:v>
                </c:pt>
                <c:pt idx="9">
                  <c:v>0.99156687101251695</c:v>
                </c:pt>
                <c:pt idx="10">
                  <c:v>0.9980841837451272</c:v>
                </c:pt>
              </c:numCache>
            </c:numRef>
          </c:yVal>
          <c:smooth val="1"/>
        </c:ser>
        <c:ser>
          <c:idx val="4"/>
          <c:order val="4"/>
          <c:spPr>
            <a:ln w="19050">
              <a:solidFill>
                <a:srgbClr val="0070C0"/>
              </a:solidFill>
              <a:prstDash val="solid"/>
            </a:ln>
          </c:spPr>
          <c:marker>
            <c:symbol val="none"/>
          </c:marker>
          <c:xVal>
            <c:numRef>
              <c:f>'Canto 25'!$A$153:$A$163</c:f>
              <c:numCache>
                <c:formatCode>0.000</c:formatCode>
                <c:ptCount val="11"/>
                <c:pt idx="0">
                  <c:v>2.4149999999999996</c:v>
                </c:pt>
                <c:pt idx="1">
                  <c:v>2.5149999999999997</c:v>
                </c:pt>
                <c:pt idx="2">
                  <c:v>2.6149999999999998</c:v>
                </c:pt>
                <c:pt idx="3">
                  <c:v>2.7149999999999999</c:v>
                </c:pt>
                <c:pt idx="4">
                  <c:v>2.8149999999999999</c:v>
                </c:pt>
                <c:pt idx="5">
                  <c:v>2.915</c:v>
                </c:pt>
                <c:pt idx="6">
                  <c:v>3.0150000000000001</c:v>
                </c:pt>
                <c:pt idx="7">
                  <c:v>3.1150000000000002</c:v>
                </c:pt>
                <c:pt idx="8">
                  <c:v>3.2150000000000003</c:v>
                </c:pt>
                <c:pt idx="9">
                  <c:v>3.3150000000000004</c:v>
                </c:pt>
                <c:pt idx="10">
                  <c:v>3.4150000000000005</c:v>
                </c:pt>
              </c:numCache>
            </c:numRef>
          </c:xVal>
          <c:yVal>
            <c:numRef>
              <c:f>'Canto 25'!$F$153:$F$163</c:f>
              <c:numCache>
                <c:formatCode>#,##0.00</c:formatCode>
                <c:ptCount val="11"/>
                <c:pt idx="0">
                  <c:v>0.99946950839066295</c:v>
                </c:pt>
                <c:pt idx="1">
                  <c:v>0.99289080151683407</c:v>
                </c:pt>
                <c:pt idx="2">
                  <c:v>0.96553846914532049</c:v>
                </c:pt>
                <c:pt idx="3">
                  <c:v>0.88647197532888844</c:v>
                </c:pt>
                <c:pt idx="4">
                  <c:v>0.72670299005510963</c:v>
                </c:pt>
                <c:pt idx="5">
                  <c:v>0.5</c:v>
                </c:pt>
                <c:pt idx="6">
                  <c:v>0.27352830356130797</c:v>
                </c:pt>
                <c:pt idx="7">
                  <c:v>0.11424909857088084</c:v>
                </c:pt>
                <c:pt idx="8">
                  <c:v>3.5588075483658832E-2</c:v>
                </c:pt>
                <c:pt idx="9">
                  <c:v>8.4331289874830517E-3</c:v>
                </c:pt>
                <c:pt idx="10">
                  <c:v>1.9158162548728042E-3</c:v>
                </c:pt>
              </c:numCache>
            </c:numRef>
          </c:yVal>
          <c:smooth val="1"/>
        </c:ser>
        <c:ser>
          <c:idx val="5"/>
          <c:order val="5"/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'Canto 25'!$A$153:$A$163</c:f>
              <c:numCache>
                <c:formatCode>0.000</c:formatCode>
                <c:ptCount val="11"/>
                <c:pt idx="0">
                  <c:v>2.4149999999999996</c:v>
                </c:pt>
                <c:pt idx="1">
                  <c:v>2.5149999999999997</c:v>
                </c:pt>
                <c:pt idx="2">
                  <c:v>2.6149999999999998</c:v>
                </c:pt>
                <c:pt idx="3">
                  <c:v>2.7149999999999999</c:v>
                </c:pt>
                <c:pt idx="4">
                  <c:v>2.8149999999999999</c:v>
                </c:pt>
                <c:pt idx="5">
                  <c:v>2.915</c:v>
                </c:pt>
                <c:pt idx="6">
                  <c:v>3.0150000000000001</c:v>
                </c:pt>
                <c:pt idx="7">
                  <c:v>3.1150000000000002</c:v>
                </c:pt>
                <c:pt idx="8">
                  <c:v>3.2150000000000003</c:v>
                </c:pt>
                <c:pt idx="9">
                  <c:v>3.3150000000000004</c:v>
                </c:pt>
                <c:pt idx="10">
                  <c:v>3.4150000000000005</c:v>
                </c:pt>
              </c:numCache>
            </c:numRef>
          </c:xVal>
          <c:yVal>
            <c:numRef>
              <c:f>'Canto 25'!$G$153:$G$163</c:f>
              <c:numCache>
                <c:formatCode>#,##0.00</c:formatCode>
                <c:ptCount val="11"/>
                <c:pt idx="0">
                  <c:v>1</c:v>
                </c:pt>
                <c:pt idx="1">
                  <c:v>1</c:v>
                </c:pt>
                <c:pt idx="2">
                  <c:v>0.96799999999999997</c:v>
                </c:pt>
                <c:pt idx="3">
                  <c:v>0.86399999999999999</c:v>
                </c:pt>
                <c:pt idx="4">
                  <c:v>0.69199999999999995</c:v>
                </c:pt>
                <c:pt idx="5">
                  <c:v>0.496</c:v>
                </c:pt>
                <c:pt idx="6">
                  <c:v>0.30000000000000004</c:v>
                </c:pt>
                <c:pt idx="7">
                  <c:v>0.12800000000000011</c:v>
                </c:pt>
                <c:pt idx="8">
                  <c:v>2.8000000000000136E-2</c:v>
                </c:pt>
                <c:pt idx="9">
                  <c:v>0</c:v>
                </c:pt>
                <c:pt idx="10">
                  <c:v>0</c:v>
                </c:pt>
              </c:numCache>
            </c:numRef>
          </c:yVal>
          <c:smooth val="1"/>
        </c:ser>
        <c:axId val="69638016"/>
        <c:axId val="69660672"/>
      </c:scatterChart>
      <c:valAx>
        <c:axId val="69638016"/>
        <c:scaling>
          <c:orientation val="minMax"/>
          <c:max val="3.75"/>
          <c:min val="2.25"/>
        </c:scaling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p (kN/m</a:t>
                </a:r>
                <a:r>
                  <a:rPr lang="es-ES" baseline="30000"/>
                  <a:t>2</a:t>
                </a:r>
                <a:r>
                  <a:rPr lang="es-ES"/>
                  <a:t>)</a:t>
                </a:r>
              </a:p>
            </c:rich>
          </c:tx>
          <c:layout/>
        </c:title>
        <c:numFmt formatCode="0.00" sourceLinked="0"/>
        <c:tickLblPos val="nextTo"/>
        <c:txPr>
          <a:bodyPr/>
          <a:lstStyle/>
          <a:p>
            <a:pPr>
              <a:defRPr sz="800" b="1"/>
            </a:pPr>
            <a:endParaRPr lang="es-ES"/>
          </a:p>
        </c:txPr>
        <c:crossAx val="69660672"/>
        <c:crosses val="autoZero"/>
        <c:crossBetween val="midCat"/>
        <c:majorUnit val="0.25"/>
        <c:minorUnit val="0.05"/>
      </c:valAx>
      <c:valAx>
        <c:axId val="69660672"/>
        <c:scaling>
          <c:orientation val="minMax"/>
          <c:max val="1"/>
          <c:min val="0"/>
        </c:scaling>
        <c:axPos val="l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Frecuencia y Probabilidad</a:t>
                </a:r>
              </a:p>
            </c:rich>
          </c:tx>
          <c:layout/>
        </c:title>
        <c:numFmt formatCode="0.00" sourceLinked="0"/>
        <c:tickLblPos val="nextTo"/>
        <c:txPr>
          <a:bodyPr/>
          <a:lstStyle/>
          <a:p>
            <a:pPr>
              <a:defRPr sz="800" b="1"/>
            </a:pPr>
            <a:endParaRPr lang="es-ES"/>
          </a:p>
        </c:txPr>
        <c:crossAx val="69638016"/>
        <c:crosses val="autoZero"/>
        <c:crossBetween val="midCat"/>
        <c:majorUnit val="0.1"/>
        <c:minorUnit val="0.05"/>
      </c:valAx>
    </c:plotArea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autoTitleDeleted val="1"/>
    <c:plotArea>
      <c:layout>
        <c:manualLayout>
          <c:layoutTarget val="inner"/>
          <c:xMode val="edge"/>
          <c:yMode val="edge"/>
          <c:x val="0.20322612655324873"/>
          <c:y val="7.3333572049388326E-2"/>
          <c:w val="0.72903340636562264"/>
          <c:h val="0.76333581815045082"/>
        </c:manualLayout>
      </c:layout>
      <c:scatterChart>
        <c:scatterStyle val="smoothMarker"/>
        <c:ser>
          <c:idx val="0"/>
          <c:order val="0"/>
          <c:tx>
            <c:strRef>
              <c:f>Resumen!$G$83:$G$84</c:f>
              <c:strCache>
                <c:ptCount val="1"/>
                <c:pt idx="0">
                  <c:v>CoV -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trendline>
            <c:spPr>
              <a:ln>
                <a:solidFill>
                  <a:srgbClr val="00B050"/>
                </a:solidFill>
              </a:ln>
            </c:spPr>
            <c:trendlineType val="linear"/>
            <c:dispEq val="1"/>
            <c:trendlineLbl>
              <c:layout/>
              <c:numFmt formatCode="General" sourceLinked="0"/>
              <c:spPr>
                <a:solidFill>
                  <a:sysClr val="window" lastClr="FFFFFF"/>
                </a:solidFill>
                <a:ln>
                  <a:solidFill>
                    <a:srgbClr val="00B050"/>
                  </a:solidFill>
                </a:ln>
              </c:spPr>
              <c:txPr>
                <a:bodyPr/>
                <a:lstStyle/>
                <a:p>
                  <a:pPr>
                    <a:defRPr b="1">
                      <a:solidFill>
                        <a:srgbClr val="00B050"/>
                      </a:solidFill>
                      <a:latin typeface="+mn-lt"/>
                    </a:defRPr>
                  </a:pPr>
                  <a:endParaRPr lang="es-ES"/>
                </a:p>
              </c:txPr>
            </c:trendlineLbl>
          </c:trendline>
          <c:xVal>
            <c:numRef>
              <c:f>Resumen!$F$85:$F$89</c:f>
              <c:numCache>
                <c:formatCode>0.000</c:formatCode>
                <c:ptCount val="5"/>
                <c:pt idx="0">
                  <c:v>15</c:v>
                </c:pt>
                <c:pt idx="1">
                  <c:v>20</c:v>
                </c:pt>
                <c:pt idx="2">
                  <c:v>25</c:v>
                </c:pt>
                <c:pt idx="3">
                  <c:v>30</c:v>
                </c:pt>
                <c:pt idx="4">
                  <c:v>35</c:v>
                </c:pt>
              </c:numCache>
            </c:numRef>
          </c:xVal>
          <c:yVal>
            <c:numRef>
              <c:f>Resumen!$G$85:$G$89</c:f>
              <c:numCache>
                <c:formatCode>0.000</c:formatCode>
                <c:ptCount val="5"/>
                <c:pt idx="0">
                  <c:v>7.8297509256335149E-2</c:v>
                </c:pt>
                <c:pt idx="1">
                  <c:v>7.2564407766600697E-2</c:v>
                </c:pt>
                <c:pt idx="2">
                  <c:v>6.8071877557541863E-2</c:v>
                </c:pt>
                <c:pt idx="3">
                  <c:v>6.3123034538601075E-2</c:v>
                </c:pt>
                <c:pt idx="4">
                  <c:v>5.9919848675960112E-2</c:v>
                </c:pt>
              </c:numCache>
            </c:numRef>
          </c:yVal>
          <c:smooth val="1"/>
        </c:ser>
        <c:axId val="70316800"/>
        <c:axId val="70318720"/>
      </c:scatterChart>
      <c:valAx>
        <c:axId val="70316800"/>
        <c:scaling>
          <c:orientation val="minMax"/>
          <c:max val="40"/>
          <c:min val="10"/>
        </c:scaling>
        <c:axPos val="b"/>
        <c:majorGridlines>
          <c:spPr>
            <a:ln w="12700">
              <a:solidFill>
                <a:schemeClr val="bg1">
                  <a:lumMod val="50000"/>
                </a:schemeClr>
              </a:solidFill>
              <a:prstDash val="solid"/>
            </a:ln>
          </c:spPr>
        </c:majorGridlines>
        <c:minorGridlines>
          <c:spPr>
            <a:ln w="12700">
              <a:solidFill>
                <a:schemeClr val="bg1">
                  <a:lumMod val="65000"/>
                </a:schemeClr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+mn-lt"/>
                    <a:ea typeface="Arial"/>
                    <a:cs typeface="Arial"/>
                  </a:defRPr>
                </a:pPr>
                <a:r>
                  <a:rPr lang="es-ES" sz="800">
                    <a:latin typeface="+mn-lt"/>
                  </a:rPr>
                  <a:t>Canto (cm)</a:t>
                </a:r>
              </a:p>
            </c:rich>
          </c:tx>
          <c:layout>
            <c:manualLayout>
              <c:xMode val="edge"/>
              <c:yMode val="edge"/>
              <c:x val="0.48387172566601988"/>
              <c:y val="0.9000028484811492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19050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70318720"/>
        <c:crosses val="autoZero"/>
        <c:crossBetween val="midCat"/>
      </c:valAx>
      <c:valAx>
        <c:axId val="70318720"/>
        <c:scaling>
          <c:orientation val="minMax"/>
          <c:max val="8.5000000000000048E-2"/>
          <c:min val="4.5000000000000012E-2"/>
        </c:scaling>
        <c:axPos val="l"/>
        <c:majorGridlines>
          <c:spPr>
            <a:ln w="12700">
              <a:solidFill>
                <a:schemeClr val="bg1">
                  <a:lumMod val="50000"/>
                </a:schemeClr>
              </a:solidFill>
              <a:prstDash val="solid"/>
            </a:ln>
          </c:spPr>
        </c:majorGridlines>
        <c:minorGridlines>
          <c:spPr>
            <a:ln w="12700">
              <a:solidFill>
                <a:schemeClr val="bg1">
                  <a:lumMod val="65000"/>
                </a:schemeClr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+mn-lt"/>
                    <a:ea typeface="Arial"/>
                    <a:cs typeface="Arial"/>
                  </a:defRPr>
                </a:pPr>
                <a:r>
                  <a:rPr lang="es-ES" sz="800">
                    <a:latin typeface="+mn-lt"/>
                  </a:rPr>
                  <a:t>Coeficiente de Variación</a:t>
                </a:r>
              </a:p>
            </c:rich>
          </c:tx>
          <c:layout>
            <c:manualLayout>
              <c:xMode val="edge"/>
              <c:yMode val="edge"/>
              <c:x val="5.1613095105321513E-2"/>
              <c:y val="0.2733341471850903"/>
            </c:manualLayout>
          </c:layout>
          <c:spPr>
            <a:noFill/>
            <a:ln w="25400">
              <a:noFill/>
            </a:ln>
          </c:spPr>
        </c:title>
        <c:numFmt formatCode="0.000" sourceLinked="1"/>
        <c:tickLblPos val="nextTo"/>
        <c:spPr>
          <a:ln w="19050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70316800"/>
        <c:crosses val="autoZero"/>
        <c:crossBetween val="midCat"/>
        <c:majorUnit val="5.000000000000007E-3"/>
        <c:minorUnit val="1.0000000000000018E-3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1" r="0.750000000000001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autoTitleDeleted val="1"/>
    <c:plotArea>
      <c:layout>
        <c:manualLayout>
          <c:layoutTarget val="inner"/>
          <c:xMode val="edge"/>
          <c:yMode val="edge"/>
          <c:x val="0.18971061093247618"/>
          <c:y val="7.3578595317725759E-2"/>
          <c:w val="0.74276527331189912"/>
          <c:h val="0.76254180602006805"/>
        </c:manualLayout>
      </c:layout>
      <c:scatterChart>
        <c:scatterStyle val="lineMarker"/>
        <c:ser>
          <c:idx val="0"/>
          <c:order val="0"/>
          <c:tx>
            <c:strRef>
              <c:f>Resumen!$H$83:$H$84</c:f>
              <c:strCache>
                <c:ptCount val="1"/>
                <c:pt idx="0">
                  <c:v>p kN/m2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trendline>
            <c:spPr>
              <a:ln>
                <a:solidFill>
                  <a:srgbClr val="00B050"/>
                </a:solidFill>
              </a:ln>
            </c:spPr>
            <c:trendlineType val="linear"/>
            <c:dispEq val="1"/>
            <c:trendlineLbl>
              <c:numFmt formatCode="General" sourceLinked="0"/>
              <c:spPr>
                <a:solidFill>
                  <a:sysClr val="window" lastClr="FFFFFF"/>
                </a:solidFill>
                <a:ln>
                  <a:solidFill>
                    <a:srgbClr val="00B050"/>
                  </a:solidFill>
                </a:ln>
              </c:spPr>
              <c:txPr>
                <a:bodyPr/>
                <a:lstStyle/>
                <a:p>
                  <a:pPr>
                    <a:defRPr b="1">
                      <a:solidFill>
                        <a:srgbClr val="00B050"/>
                      </a:solidFill>
                      <a:latin typeface="+mn-lt"/>
                    </a:defRPr>
                  </a:pPr>
                  <a:endParaRPr lang="es-ES"/>
                </a:p>
              </c:txPr>
            </c:trendlineLbl>
          </c:trendline>
          <c:xVal>
            <c:numRef>
              <c:f>Resumen!$F$85:$F$89</c:f>
              <c:numCache>
                <c:formatCode>0.000</c:formatCode>
                <c:ptCount val="5"/>
                <c:pt idx="0">
                  <c:v>15</c:v>
                </c:pt>
                <c:pt idx="1">
                  <c:v>20</c:v>
                </c:pt>
                <c:pt idx="2">
                  <c:v>25</c:v>
                </c:pt>
                <c:pt idx="3">
                  <c:v>30</c:v>
                </c:pt>
                <c:pt idx="4">
                  <c:v>35</c:v>
                </c:pt>
              </c:numCache>
            </c:numRef>
          </c:xVal>
          <c:yVal>
            <c:numRef>
              <c:f>Resumen!$H$85:$H$89</c:f>
              <c:numCache>
                <c:formatCode>0.000</c:formatCode>
                <c:ptCount val="5"/>
                <c:pt idx="0">
                  <c:v>2.3716765569260998</c:v>
                </c:pt>
                <c:pt idx="1">
                  <c:v>2.6431926526479121</c:v>
                </c:pt>
                <c:pt idx="2">
                  <c:v>2.9147087483697289</c:v>
                </c:pt>
                <c:pt idx="3">
                  <c:v>3.3005105583772605</c:v>
                </c:pt>
                <c:pt idx="4">
                  <c:v>3.6291695112419333</c:v>
                </c:pt>
              </c:numCache>
            </c:numRef>
          </c:yVal>
        </c:ser>
        <c:axId val="70564480"/>
        <c:axId val="70570752"/>
      </c:scatterChart>
      <c:valAx>
        <c:axId val="70564480"/>
        <c:scaling>
          <c:orientation val="minMax"/>
          <c:min val="10"/>
        </c:scaling>
        <c:axPos val="b"/>
        <c:majorGridlines>
          <c:spPr>
            <a:ln w="12700">
              <a:solidFill>
                <a:schemeClr val="bg1">
                  <a:lumMod val="50000"/>
                </a:schemeClr>
              </a:solidFill>
              <a:prstDash val="solid"/>
            </a:ln>
          </c:spPr>
        </c:majorGridlines>
        <c:minorGridlines>
          <c:spPr>
            <a:ln w="12700">
              <a:solidFill>
                <a:schemeClr val="bg1">
                  <a:lumMod val="65000"/>
                </a:schemeClr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+mn-lt"/>
                    <a:ea typeface="Arial"/>
                    <a:cs typeface="Arial"/>
                  </a:defRPr>
                </a:pPr>
                <a:r>
                  <a:rPr lang="es-ES" sz="800">
                    <a:latin typeface="+mn-lt"/>
                  </a:rPr>
                  <a:t>Canto (cm)</a:t>
                </a:r>
              </a:p>
            </c:rich>
          </c:tx>
          <c:layout>
            <c:manualLayout>
              <c:xMode val="edge"/>
              <c:yMode val="edge"/>
              <c:x val="0.47588415854797855"/>
              <c:y val="0.89966563518081732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19050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70570752"/>
        <c:crosses val="autoZero"/>
        <c:crossBetween val="midCat"/>
      </c:valAx>
      <c:valAx>
        <c:axId val="70570752"/>
        <c:scaling>
          <c:orientation val="minMax"/>
          <c:min val="1.5"/>
        </c:scaling>
        <c:axPos val="l"/>
        <c:majorGridlines>
          <c:spPr>
            <a:ln w="12700">
              <a:solidFill>
                <a:schemeClr val="bg1">
                  <a:lumMod val="50000"/>
                </a:schemeClr>
              </a:solidFill>
              <a:prstDash val="solid"/>
            </a:ln>
          </c:spPr>
        </c:majorGridlines>
        <c:minorGridlines>
          <c:spPr>
            <a:ln w="12700">
              <a:solidFill>
                <a:schemeClr val="bg1">
                  <a:lumMod val="65000"/>
                </a:schemeClr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+mn-lt"/>
                    <a:ea typeface="Arial"/>
                    <a:cs typeface="Arial"/>
                  </a:defRPr>
                </a:pPr>
                <a:r>
                  <a:rPr lang="es-ES" sz="800" b="1" i="0" u="none" strike="noStrike" baseline="0">
                    <a:solidFill>
                      <a:srgbClr val="000000"/>
                    </a:solidFill>
                    <a:latin typeface="+mn-lt"/>
                    <a:cs typeface="Arial"/>
                  </a:rPr>
                  <a:t>Peso Propio Medio (kN/m</a:t>
                </a:r>
                <a:r>
                  <a:rPr lang="es-ES" sz="800" b="1" i="0" u="none" strike="noStrike" baseline="30000">
                    <a:solidFill>
                      <a:srgbClr val="000000"/>
                    </a:solidFill>
                    <a:latin typeface="+mn-lt"/>
                    <a:cs typeface="Arial"/>
                  </a:rPr>
                  <a:t>2</a:t>
                </a:r>
                <a:r>
                  <a:rPr lang="es-ES" sz="800" b="1" i="0" u="none" strike="noStrike" baseline="0">
                    <a:solidFill>
                      <a:srgbClr val="000000"/>
                    </a:solidFill>
                    <a:latin typeface="+mn-lt"/>
                    <a:cs typeface="Arial"/>
                  </a:rPr>
                  <a:t>)</a:t>
                </a:r>
              </a:p>
            </c:rich>
          </c:tx>
          <c:layout>
            <c:manualLayout>
              <c:xMode val="edge"/>
              <c:yMode val="edge"/>
              <c:x val="5.1446831857882194E-2"/>
              <c:y val="0.25418058151291451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19050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70564480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1" r="0.750000000000001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4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145</xdr:row>
      <xdr:rowOff>123825</xdr:rowOff>
    </xdr:from>
    <xdr:to>
      <xdr:col>10</xdr:col>
      <xdr:colOff>733425</xdr:colOff>
      <xdr:row>166</xdr:row>
      <xdr:rowOff>142875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64</xdr:row>
      <xdr:rowOff>0</xdr:rowOff>
    </xdr:from>
    <xdr:to>
      <xdr:col>7</xdr:col>
      <xdr:colOff>819149</xdr:colOff>
      <xdr:row>76</xdr:row>
      <xdr:rowOff>171450</xdr:rowOff>
    </xdr:to>
    <xdr:graphicFrame macro="">
      <xdr:nvGraphicFramePr>
        <xdr:cNvPr id="921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19050</xdr:colOff>
      <xdr:row>78</xdr:row>
      <xdr:rowOff>19050</xdr:rowOff>
    </xdr:from>
    <xdr:to>
      <xdr:col>7</xdr:col>
      <xdr:colOff>828674</xdr:colOff>
      <xdr:row>90</xdr:row>
      <xdr:rowOff>180975</xdr:rowOff>
    </xdr:to>
    <xdr:graphicFrame macro="">
      <xdr:nvGraphicFramePr>
        <xdr:cNvPr id="922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581025</xdr:colOff>
      <xdr:row>3</xdr:row>
      <xdr:rowOff>85725</xdr:rowOff>
    </xdr:from>
    <xdr:to>
      <xdr:col>7</xdr:col>
      <xdr:colOff>606425</xdr:colOff>
      <xdr:row>25</xdr:row>
      <xdr:rowOff>77668</xdr:rowOff>
    </xdr:to>
    <xdr:grpSp>
      <xdr:nvGrpSpPr>
        <xdr:cNvPr id="42" name="41 Grupo"/>
        <xdr:cNvGrpSpPr/>
      </xdr:nvGrpSpPr>
      <xdr:grpSpPr>
        <a:xfrm>
          <a:off x="1428750" y="666750"/>
          <a:ext cx="5111750" cy="4182943"/>
          <a:chOff x="0" y="12201525"/>
          <a:chExt cx="5111750" cy="4182943"/>
        </a:xfrm>
      </xdr:grpSpPr>
      <xdr:grpSp>
        <xdr:nvGrpSpPr>
          <xdr:cNvPr id="4" name="37 Grupo"/>
          <xdr:cNvGrpSpPr>
            <a:grpSpLocks/>
          </xdr:cNvGrpSpPr>
        </xdr:nvGrpSpPr>
        <xdr:grpSpPr bwMode="auto">
          <a:xfrm>
            <a:off x="0" y="12201525"/>
            <a:ext cx="5111750" cy="3206848"/>
            <a:chOff x="2627784" y="764704"/>
            <a:chExt cx="5112568" cy="3207663"/>
          </a:xfrm>
        </xdr:grpSpPr>
        <xdr:grpSp>
          <xdr:nvGrpSpPr>
            <xdr:cNvPr id="11" name="10 Grupo"/>
            <xdr:cNvGrpSpPr>
              <a:grpSpLocks/>
            </xdr:cNvGrpSpPr>
          </xdr:nvGrpSpPr>
          <xdr:grpSpPr bwMode="auto">
            <a:xfrm>
              <a:off x="2772269" y="909203"/>
              <a:ext cx="3599439" cy="1367186"/>
              <a:chOff x="756169" y="909203"/>
              <a:chExt cx="3599439" cy="1367186"/>
            </a:xfrm>
          </xdr:grpSpPr>
          <xdr:sp macro="" textlink="">
            <xdr:nvSpPr>
              <xdr:cNvPr id="36" name="9 Rectángulo"/>
              <xdr:cNvSpPr/>
            </xdr:nvSpPr>
            <xdr:spPr>
              <a:xfrm>
                <a:off x="756169" y="1269658"/>
                <a:ext cx="1511542" cy="1006731"/>
              </a:xfrm>
              <a:prstGeom prst="rect">
                <a:avLst/>
              </a:prstGeom>
              <a:blipFill>
                <a:blip xmlns:r="http://schemas.openxmlformats.org/officeDocument/2006/relationships" r:embed="rId3" cstate="print"/>
                <a:tile tx="0" ty="0" sx="100000" sy="100000" flip="none" algn="tl"/>
              </a:blipFill>
              <a:ln w="12700"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anchor="ctr"/>
              <a:lstStyle>
                <a:defPPr>
                  <a:defRPr lang="es-ES"/>
                </a:defPPr>
                <a:lvl1pPr algn="l" rtl="0" fontAlgn="base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rtl="0" fontAlgn="base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rtl="0" fontAlgn="base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rtl="0" fontAlgn="base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rtl="0" fontAlgn="base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 fontAlgn="auto">
                  <a:spcBef>
                    <a:spcPts val="0"/>
                  </a:spcBef>
                  <a:spcAft>
                    <a:spcPts val="0"/>
                  </a:spcAft>
                  <a:defRPr/>
                </a:pPr>
                <a:endParaRPr lang="es-ES" b="1">
                  <a:solidFill>
                    <a:srgbClr val="FF0000"/>
                  </a:solidFill>
                  <a:latin typeface="+mn-lt"/>
                </a:endParaRPr>
              </a:p>
            </xdr:txBody>
          </xdr:sp>
          <xdr:sp macro="" textlink="">
            <xdr:nvSpPr>
              <xdr:cNvPr id="37" name="8 Rectángulo"/>
              <xdr:cNvSpPr/>
            </xdr:nvSpPr>
            <xdr:spPr>
              <a:xfrm>
                <a:off x="2844066" y="1269658"/>
                <a:ext cx="1511542" cy="1006731"/>
              </a:xfrm>
              <a:prstGeom prst="rect">
                <a:avLst/>
              </a:prstGeom>
              <a:blipFill>
                <a:blip xmlns:r="http://schemas.openxmlformats.org/officeDocument/2006/relationships" r:embed="rId3" cstate="print"/>
                <a:tile tx="0" ty="0" sx="100000" sy="100000" flip="none" algn="tl"/>
              </a:blipFill>
              <a:ln w="12700"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anchor="ctr"/>
              <a:lstStyle>
                <a:defPPr>
                  <a:defRPr lang="es-ES"/>
                </a:defPPr>
                <a:lvl1pPr algn="l" rtl="0" fontAlgn="base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rtl="0" fontAlgn="base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rtl="0" fontAlgn="base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rtl="0" fontAlgn="base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rtl="0" fontAlgn="base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 fontAlgn="auto">
                  <a:spcBef>
                    <a:spcPts val="0"/>
                  </a:spcBef>
                  <a:spcAft>
                    <a:spcPts val="0"/>
                  </a:spcAft>
                  <a:defRPr/>
                </a:pPr>
                <a:endParaRPr lang="es-ES" b="1">
                  <a:solidFill>
                    <a:srgbClr val="FF0000"/>
                  </a:solidFill>
                  <a:latin typeface="+mn-lt"/>
                </a:endParaRPr>
              </a:p>
            </xdr:txBody>
          </xdr:sp>
          <xdr:sp macro="" textlink="">
            <xdr:nvSpPr>
              <xdr:cNvPr id="38" name="3 Rectángulo"/>
              <xdr:cNvSpPr/>
            </xdr:nvSpPr>
            <xdr:spPr>
              <a:xfrm>
                <a:off x="756169" y="909203"/>
                <a:ext cx="3599439" cy="360455"/>
              </a:xfrm>
              <a:prstGeom prst="rect">
                <a:avLst/>
              </a:prstGeom>
              <a:blipFill>
                <a:blip xmlns:r="http://schemas.openxmlformats.org/officeDocument/2006/relationships" r:embed="rId4" cstate="print"/>
                <a:tile tx="0" ty="0" sx="100000" sy="100000" flip="none" algn="tl"/>
              </a:blipFill>
              <a:ln w="12700">
                <a:solidFill>
                  <a:schemeClr val="tx1">
                    <a:lumMod val="50000"/>
                    <a:lumOff val="50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anchor="ctr"/>
              <a:lstStyle>
                <a:defPPr>
                  <a:defRPr lang="es-ES"/>
                </a:defPPr>
                <a:lvl1pPr algn="l" rtl="0" fontAlgn="base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rtl="0" fontAlgn="base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rtl="0" fontAlgn="base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rtl="0" fontAlgn="base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rtl="0" fontAlgn="base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 fontAlgn="auto">
                  <a:spcBef>
                    <a:spcPts val="0"/>
                  </a:spcBef>
                  <a:spcAft>
                    <a:spcPts val="0"/>
                  </a:spcAft>
                  <a:defRPr/>
                </a:pPr>
                <a:endParaRPr lang="es-ES" b="1">
                  <a:solidFill>
                    <a:srgbClr val="FF0000"/>
                  </a:solidFill>
                  <a:latin typeface="+mn-lt"/>
                </a:endParaRPr>
              </a:p>
            </xdr:txBody>
          </xdr:sp>
          <xdr:sp macro="" textlink="">
            <xdr:nvSpPr>
              <xdr:cNvPr id="39" name="5 Triángulo rectángulo"/>
              <xdr:cNvSpPr/>
            </xdr:nvSpPr>
            <xdr:spPr>
              <a:xfrm flipV="1">
                <a:off x="2844066" y="1269658"/>
                <a:ext cx="914546" cy="430321"/>
              </a:xfrm>
              <a:prstGeom prst="rtTriangle">
                <a:avLst/>
              </a:prstGeom>
              <a:blipFill>
                <a:blip xmlns:r="http://schemas.openxmlformats.org/officeDocument/2006/relationships" r:embed="rId4" cstate="print"/>
                <a:tile tx="0" ty="0" sx="100000" sy="100000" flip="none" algn="tl"/>
              </a:blipFill>
              <a:ln w="12700">
                <a:solidFill>
                  <a:schemeClr val="tx1">
                    <a:lumMod val="50000"/>
                    <a:lumOff val="50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anchor="ctr"/>
              <a:lstStyle>
                <a:defPPr>
                  <a:defRPr lang="es-ES"/>
                </a:defPPr>
                <a:lvl1pPr algn="l" rtl="0" fontAlgn="base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rtl="0" fontAlgn="base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rtl="0" fontAlgn="base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rtl="0" fontAlgn="base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rtl="0" fontAlgn="base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 fontAlgn="auto">
                  <a:spcBef>
                    <a:spcPts val="0"/>
                  </a:spcBef>
                  <a:spcAft>
                    <a:spcPts val="0"/>
                  </a:spcAft>
                  <a:defRPr/>
                </a:pPr>
                <a:endParaRPr lang="es-ES" b="1">
                  <a:solidFill>
                    <a:srgbClr val="FF0000"/>
                  </a:solidFill>
                  <a:latin typeface="+mn-lt"/>
                </a:endParaRPr>
              </a:p>
            </xdr:txBody>
          </xdr:sp>
          <xdr:sp macro="" textlink="">
            <xdr:nvSpPr>
              <xdr:cNvPr id="40" name="6 Triángulo rectángulo"/>
              <xdr:cNvSpPr/>
            </xdr:nvSpPr>
            <xdr:spPr>
              <a:xfrm flipH="1" flipV="1">
                <a:off x="1396034" y="1269658"/>
                <a:ext cx="871676" cy="430321"/>
              </a:xfrm>
              <a:prstGeom prst="rtTriangle">
                <a:avLst/>
              </a:prstGeom>
              <a:blipFill>
                <a:blip xmlns:r="http://schemas.openxmlformats.org/officeDocument/2006/relationships" r:embed="rId4" cstate="print"/>
                <a:tile tx="0" ty="0" sx="100000" sy="100000" flip="none" algn="tl"/>
              </a:blipFill>
              <a:ln w="12700">
                <a:solidFill>
                  <a:schemeClr val="tx1">
                    <a:lumMod val="50000"/>
                    <a:lumOff val="50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anchor="ctr"/>
              <a:lstStyle>
                <a:defPPr>
                  <a:defRPr lang="es-ES"/>
                </a:defPPr>
                <a:lvl1pPr algn="l" rtl="0" fontAlgn="base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rtl="0" fontAlgn="base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rtl="0" fontAlgn="base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rtl="0" fontAlgn="base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rtl="0" fontAlgn="base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 fontAlgn="auto">
                  <a:spcBef>
                    <a:spcPts val="0"/>
                  </a:spcBef>
                  <a:spcAft>
                    <a:spcPts val="0"/>
                  </a:spcAft>
                  <a:defRPr/>
                </a:pPr>
                <a:endParaRPr lang="es-ES" b="1">
                  <a:solidFill>
                    <a:srgbClr val="FF0000"/>
                  </a:solidFill>
                  <a:latin typeface="+mn-lt"/>
                </a:endParaRPr>
              </a:p>
            </xdr:txBody>
          </xdr:sp>
          <xdr:sp macro="" textlink="">
            <xdr:nvSpPr>
              <xdr:cNvPr id="41" name="7 Rectángulo"/>
              <xdr:cNvSpPr/>
            </xdr:nvSpPr>
            <xdr:spPr>
              <a:xfrm>
                <a:off x="2267711" y="1269658"/>
                <a:ext cx="576355" cy="1006731"/>
              </a:xfrm>
              <a:prstGeom prst="rect">
                <a:avLst/>
              </a:prstGeom>
              <a:blipFill>
                <a:blip xmlns:r="http://schemas.openxmlformats.org/officeDocument/2006/relationships" r:embed="rId4" cstate="print"/>
                <a:tile tx="0" ty="0" sx="100000" sy="100000" flip="none" algn="tl"/>
              </a:blipFill>
              <a:ln w="12700">
                <a:solidFill>
                  <a:schemeClr val="tx1">
                    <a:lumMod val="50000"/>
                    <a:lumOff val="50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anchor="ctr"/>
              <a:lstStyle>
                <a:defPPr>
                  <a:defRPr lang="es-ES"/>
                </a:defPPr>
                <a:lvl1pPr algn="l" rtl="0" fontAlgn="base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rtl="0" fontAlgn="base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rtl="0" fontAlgn="base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rtl="0" fontAlgn="base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rtl="0" fontAlgn="base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 fontAlgn="auto">
                  <a:spcBef>
                    <a:spcPts val="0"/>
                  </a:spcBef>
                  <a:spcAft>
                    <a:spcPts val="0"/>
                  </a:spcAft>
                  <a:defRPr/>
                </a:pPr>
                <a:endParaRPr lang="es-ES" b="1">
                  <a:solidFill>
                    <a:srgbClr val="FF0000"/>
                  </a:solidFill>
                  <a:latin typeface="+mn-lt"/>
                </a:endParaRPr>
              </a:p>
            </xdr:txBody>
          </xdr:sp>
        </xdr:grpSp>
        <xdr:cxnSp macro="">
          <xdr:nvCxnSpPr>
            <xdr:cNvPr id="12" name="12 Conector recto"/>
            <xdr:cNvCxnSpPr/>
          </xdr:nvCxnSpPr>
          <xdr:spPr>
            <a:xfrm>
              <a:off x="6371708" y="909203"/>
              <a:ext cx="1152709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3" name="16 Conector recto"/>
            <xdr:cNvCxnSpPr/>
          </xdr:nvCxnSpPr>
          <xdr:spPr>
            <a:xfrm>
              <a:off x="6371708" y="1268069"/>
              <a:ext cx="647804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4" name="18 Conector recto"/>
            <xdr:cNvCxnSpPr/>
          </xdr:nvCxnSpPr>
          <xdr:spPr>
            <a:xfrm>
              <a:off x="6371708" y="2276389"/>
              <a:ext cx="1152709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5" name="20 Conector recto"/>
            <xdr:cNvCxnSpPr/>
          </xdr:nvCxnSpPr>
          <xdr:spPr>
            <a:xfrm>
              <a:off x="6876614" y="764704"/>
              <a:ext cx="0" cy="1656183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6" name="23 Conector recto"/>
            <xdr:cNvCxnSpPr/>
          </xdr:nvCxnSpPr>
          <xdr:spPr>
            <a:xfrm>
              <a:off x="7379931" y="764704"/>
              <a:ext cx="0" cy="1656183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7" name="24 Conector recto"/>
            <xdr:cNvCxnSpPr/>
          </xdr:nvCxnSpPr>
          <xdr:spPr>
            <a:xfrm>
              <a:off x="4860166" y="2276389"/>
              <a:ext cx="0" cy="1152818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8" name="26 Conector recto"/>
            <xdr:cNvCxnSpPr/>
          </xdr:nvCxnSpPr>
          <xdr:spPr>
            <a:xfrm>
              <a:off x="4283811" y="2276389"/>
              <a:ext cx="0" cy="1152818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9" name="27 Conector recto"/>
            <xdr:cNvCxnSpPr/>
          </xdr:nvCxnSpPr>
          <xdr:spPr>
            <a:xfrm>
              <a:off x="3420073" y="1268069"/>
              <a:ext cx="0" cy="2161138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0" name="29 Conector recto"/>
            <xdr:cNvCxnSpPr/>
          </xdr:nvCxnSpPr>
          <xdr:spPr>
            <a:xfrm>
              <a:off x="5723904" y="1268069"/>
              <a:ext cx="0" cy="2161138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1" name="30 Conector recto"/>
            <xdr:cNvCxnSpPr/>
          </xdr:nvCxnSpPr>
          <xdr:spPr>
            <a:xfrm>
              <a:off x="4860166" y="1701567"/>
              <a:ext cx="2159345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2" name="35 Conector recto"/>
            <xdr:cNvCxnSpPr/>
          </xdr:nvCxnSpPr>
          <xdr:spPr>
            <a:xfrm>
              <a:off x="2772269" y="1268069"/>
              <a:ext cx="0" cy="2593048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3" name="38 Conector recto"/>
            <xdr:cNvCxnSpPr/>
          </xdr:nvCxnSpPr>
          <xdr:spPr>
            <a:xfrm>
              <a:off x="6371708" y="1268069"/>
              <a:ext cx="0" cy="2593048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4" name="39 Conector recto"/>
            <xdr:cNvCxnSpPr/>
          </xdr:nvCxnSpPr>
          <xdr:spPr>
            <a:xfrm>
              <a:off x="2627784" y="3284707"/>
              <a:ext cx="3888409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5" name="41 Conector recto"/>
            <xdr:cNvCxnSpPr/>
          </xdr:nvCxnSpPr>
          <xdr:spPr>
            <a:xfrm>
              <a:off x="2627784" y="3716617"/>
              <a:ext cx="3888409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26" name="46 CuadroTexto"/>
            <xdr:cNvSpPr txBox="1">
              <a:spLocks noChangeArrowheads="1"/>
            </xdr:cNvSpPr>
          </xdr:nvSpPr>
          <xdr:spPr bwMode="auto">
            <a:xfrm>
              <a:off x="6876256" y="899428"/>
              <a:ext cx="504056" cy="26462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>
              <a:spAutoFit/>
            </a:bodyPr>
            <a:lstStyle>
              <a:defPPr>
                <a:defRPr lang="es-E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b="1">
                  <a:solidFill>
                    <a:srgbClr val="FF0000"/>
                  </a:solidFill>
                  <a:latin typeface="+mn-lt"/>
                </a:rPr>
                <a:t>h</a:t>
              </a:r>
              <a:r>
                <a:rPr lang="es-ES" b="1" baseline="-25000">
                  <a:solidFill>
                    <a:srgbClr val="FF0000"/>
                  </a:solidFill>
                  <a:latin typeface="+mn-lt"/>
                </a:rPr>
                <a:t>0</a:t>
              </a:r>
            </a:p>
          </xdr:txBody>
        </xdr:sp>
        <xdr:sp macro="" textlink="">
          <xdr:nvSpPr>
            <xdr:cNvPr id="27" name="48 CuadroTexto"/>
            <xdr:cNvSpPr txBox="1">
              <a:spLocks noChangeArrowheads="1"/>
            </xdr:cNvSpPr>
          </xdr:nvSpPr>
          <xdr:spPr bwMode="auto">
            <a:xfrm>
              <a:off x="7380312" y="1479704"/>
              <a:ext cx="360040" cy="26462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>
              <a:spAutoFit/>
            </a:bodyPr>
            <a:lstStyle>
              <a:defPPr>
                <a:defRPr lang="es-E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b="1">
                  <a:solidFill>
                    <a:srgbClr val="FF0000"/>
                  </a:solidFill>
                  <a:latin typeface="+mn-lt"/>
                </a:rPr>
                <a:t>h</a:t>
              </a:r>
            </a:p>
          </xdr:txBody>
        </xdr:sp>
        <xdr:sp macro="" textlink="">
          <xdr:nvSpPr>
            <xdr:cNvPr id="28" name="49 CuadroTexto"/>
            <xdr:cNvSpPr txBox="1">
              <a:spLocks noChangeArrowheads="1"/>
            </xdr:cNvSpPr>
          </xdr:nvSpPr>
          <xdr:spPr bwMode="auto">
            <a:xfrm>
              <a:off x="6876256" y="1364269"/>
              <a:ext cx="504056" cy="26462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>
              <a:spAutoFit/>
            </a:bodyPr>
            <a:lstStyle>
              <a:defPPr>
                <a:defRPr lang="es-E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b="1">
                  <a:solidFill>
                    <a:srgbClr val="FF0000"/>
                  </a:solidFill>
                  <a:latin typeface="+mn-lt"/>
                </a:rPr>
                <a:t>h</a:t>
              </a:r>
              <a:r>
                <a:rPr lang="es-ES" b="1" baseline="-25000">
                  <a:solidFill>
                    <a:srgbClr val="FF0000"/>
                  </a:solidFill>
                  <a:latin typeface="+mn-lt"/>
                </a:rPr>
                <a:t>1</a:t>
              </a:r>
            </a:p>
          </xdr:txBody>
        </xdr:sp>
        <xdr:sp macro="" textlink="">
          <xdr:nvSpPr>
            <xdr:cNvPr id="29" name="50 CuadroTexto"/>
            <xdr:cNvSpPr txBox="1">
              <a:spLocks noChangeArrowheads="1"/>
            </xdr:cNvSpPr>
          </xdr:nvSpPr>
          <xdr:spPr bwMode="auto">
            <a:xfrm>
              <a:off x="6876256" y="1868090"/>
              <a:ext cx="504056" cy="26462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>
              <a:spAutoFit/>
            </a:bodyPr>
            <a:lstStyle>
              <a:defPPr>
                <a:defRPr lang="es-E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b="1">
                  <a:solidFill>
                    <a:srgbClr val="FF0000"/>
                  </a:solidFill>
                  <a:latin typeface="+mn-lt"/>
                </a:rPr>
                <a:t>h</a:t>
              </a:r>
              <a:r>
                <a:rPr lang="es-ES" b="1" baseline="-25000">
                  <a:solidFill>
                    <a:srgbClr val="FF0000"/>
                  </a:solidFill>
                  <a:latin typeface="+mn-lt"/>
                </a:rPr>
                <a:t>2</a:t>
              </a:r>
            </a:p>
          </xdr:txBody>
        </xdr:sp>
        <xdr:sp macro="" textlink="">
          <xdr:nvSpPr>
            <xdr:cNvPr id="30" name="51 CuadroTexto"/>
            <xdr:cNvSpPr txBox="1">
              <a:spLocks noChangeArrowheads="1"/>
            </xdr:cNvSpPr>
          </xdr:nvSpPr>
          <xdr:spPr bwMode="auto">
            <a:xfrm>
              <a:off x="4322074" y="3266400"/>
              <a:ext cx="504056" cy="26462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>
              <a:spAutoFit/>
            </a:bodyPr>
            <a:lstStyle>
              <a:defPPr>
                <a:defRPr lang="es-E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b="1">
                  <a:solidFill>
                    <a:srgbClr val="FF0000"/>
                  </a:solidFill>
                  <a:latin typeface="+mn-lt"/>
                </a:rPr>
                <a:t>b</a:t>
              </a:r>
              <a:r>
                <a:rPr lang="es-ES" b="1" baseline="-25000">
                  <a:solidFill>
                    <a:srgbClr val="FF0000"/>
                  </a:solidFill>
                  <a:latin typeface="+mn-lt"/>
                </a:rPr>
                <a:t>0</a:t>
              </a:r>
            </a:p>
          </xdr:txBody>
        </xdr:sp>
        <xdr:sp macro="" textlink="">
          <xdr:nvSpPr>
            <xdr:cNvPr id="31" name="52 CuadroTexto"/>
            <xdr:cNvSpPr txBox="1">
              <a:spLocks noChangeArrowheads="1"/>
            </xdr:cNvSpPr>
          </xdr:nvSpPr>
          <xdr:spPr bwMode="auto">
            <a:xfrm>
              <a:off x="5037950" y="3275692"/>
              <a:ext cx="504056" cy="26462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>
              <a:spAutoFit/>
            </a:bodyPr>
            <a:lstStyle>
              <a:defPPr>
                <a:defRPr lang="es-E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b="1">
                  <a:solidFill>
                    <a:srgbClr val="FF0000"/>
                  </a:solidFill>
                  <a:latin typeface="+mn-lt"/>
                </a:rPr>
                <a:t>b</a:t>
              </a:r>
              <a:r>
                <a:rPr lang="es-ES" b="1" baseline="-25000">
                  <a:solidFill>
                    <a:srgbClr val="FF0000"/>
                  </a:solidFill>
                  <a:latin typeface="+mn-lt"/>
                </a:rPr>
                <a:t>1</a:t>
              </a:r>
            </a:p>
          </xdr:txBody>
        </xdr:sp>
        <xdr:sp macro="" textlink="">
          <xdr:nvSpPr>
            <xdr:cNvPr id="32" name="53 CuadroTexto"/>
            <xdr:cNvSpPr txBox="1">
              <a:spLocks noChangeArrowheads="1"/>
            </xdr:cNvSpPr>
          </xdr:nvSpPr>
          <xdr:spPr bwMode="auto">
            <a:xfrm>
              <a:off x="3607317" y="3275692"/>
              <a:ext cx="504056" cy="26462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>
              <a:spAutoFit/>
            </a:bodyPr>
            <a:lstStyle>
              <a:defPPr>
                <a:defRPr lang="es-E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b="1">
                  <a:solidFill>
                    <a:srgbClr val="FF0000"/>
                  </a:solidFill>
                  <a:latin typeface="+mn-lt"/>
                </a:rPr>
                <a:t>b</a:t>
              </a:r>
              <a:r>
                <a:rPr lang="es-ES" b="1" baseline="-25000">
                  <a:solidFill>
                    <a:srgbClr val="FF0000"/>
                  </a:solidFill>
                  <a:latin typeface="+mn-lt"/>
                </a:rPr>
                <a:t>1</a:t>
              </a:r>
            </a:p>
          </xdr:txBody>
        </xdr:sp>
        <xdr:sp macro="" textlink="">
          <xdr:nvSpPr>
            <xdr:cNvPr id="33" name="54 CuadroTexto"/>
            <xdr:cNvSpPr txBox="1">
              <a:spLocks noChangeArrowheads="1"/>
            </xdr:cNvSpPr>
          </xdr:nvSpPr>
          <xdr:spPr bwMode="auto">
            <a:xfrm>
              <a:off x="5791932" y="3275692"/>
              <a:ext cx="504056" cy="26462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>
              <a:spAutoFit/>
            </a:bodyPr>
            <a:lstStyle>
              <a:defPPr>
                <a:defRPr lang="es-E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b="1">
                  <a:solidFill>
                    <a:srgbClr val="FF0000"/>
                  </a:solidFill>
                  <a:latin typeface="+mn-lt"/>
                </a:rPr>
                <a:t>b</a:t>
              </a:r>
              <a:r>
                <a:rPr lang="es-ES" b="1" baseline="-25000">
                  <a:solidFill>
                    <a:srgbClr val="FF0000"/>
                  </a:solidFill>
                  <a:latin typeface="+mn-lt"/>
                </a:rPr>
                <a:t>2</a:t>
              </a:r>
            </a:p>
          </xdr:txBody>
        </xdr:sp>
        <xdr:sp macro="" textlink="">
          <xdr:nvSpPr>
            <xdr:cNvPr id="34" name="55 CuadroTexto"/>
            <xdr:cNvSpPr txBox="1">
              <a:spLocks noChangeArrowheads="1"/>
            </xdr:cNvSpPr>
          </xdr:nvSpPr>
          <xdr:spPr bwMode="auto">
            <a:xfrm>
              <a:off x="2839604" y="3275692"/>
              <a:ext cx="504056" cy="26462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>
              <a:spAutoFit/>
            </a:bodyPr>
            <a:lstStyle>
              <a:defPPr>
                <a:defRPr lang="es-E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b="1">
                  <a:solidFill>
                    <a:srgbClr val="FF0000"/>
                  </a:solidFill>
                  <a:latin typeface="+mn-lt"/>
                </a:rPr>
                <a:t>b</a:t>
              </a:r>
              <a:r>
                <a:rPr lang="es-ES" b="1" baseline="-25000">
                  <a:solidFill>
                    <a:srgbClr val="FF0000"/>
                  </a:solidFill>
                  <a:latin typeface="+mn-lt"/>
                </a:rPr>
                <a:t>2</a:t>
              </a:r>
            </a:p>
          </xdr:txBody>
        </xdr:sp>
        <xdr:sp macro="" textlink="">
          <xdr:nvSpPr>
            <xdr:cNvPr id="35" name="56 CuadroTexto"/>
            <xdr:cNvSpPr txBox="1">
              <a:spLocks noChangeArrowheads="1"/>
            </xdr:cNvSpPr>
          </xdr:nvSpPr>
          <xdr:spPr bwMode="auto">
            <a:xfrm>
              <a:off x="4303021" y="3707740"/>
              <a:ext cx="504056" cy="26462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>
              <a:spAutoFit/>
            </a:bodyPr>
            <a:lstStyle>
              <a:defPPr>
                <a:defRPr lang="es-E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s-ES" b="1">
                  <a:solidFill>
                    <a:srgbClr val="FF0000"/>
                  </a:solidFill>
                  <a:latin typeface="+mn-lt"/>
                </a:rPr>
                <a:t>b</a:t>
              </a:r>
              <a:endParaRPr lang="es-ES" b="1" baseline="-25000">
                <a:solidFill>
                  <a:srgbClr val="FF0000"/>
                </a:solidFill>
                <a:latin typeface="+mn-lt"/>
              </a:endParaRPr>
            </a:p>
          </xdr:txBody>
        </xdr:sp>
      </xdr:grpSp>
      <xdr:grpSp>
        <xdr:nvGrpSpPr>
          <xdr:cNvPr id="5" name="40 Grupo"/>
          <xdr:cNvGrpSpPr>
            <a:grpSpLocks/>
          </xdr:cNvGrpSpPr>
        </xdr:nvGrpSpPr>
        <xdr:grpSpPr bwMode="auto">
          <a:xfrm>
            <a:off x="279400" y="15513054"/>
            <a:ext cx="3309937" cy="871414"/>
            <a:chOff x="2908712" y="4653134"/>
            <a:chExt cx="3309947" cy="871113"/>
          </a:xfrm>
        </xdr:grpSpPr>
        <xdr:sp macro="" textlink="">
          <xdr:nvSpPr>
            <xdr:cNvPr id="6" name="62 Rectángulo"/>
            <xdr:cNvSpPr/>
          </xdr:nvSpPr>
          <xdr:spPr>
            <a:xfrm>
              <a:off x="2908712" y="4653135"/>
              <a:ext cx="3309947" cy="869648"/>
            </a:xfrm>
            <a:prstGeom prst="rect">
              <a:avLst/>
            </a:prstGeom>
            <a:noFill/>
            <a:ln w="190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endParaRPr lang="es-ES">
                <a:latin typeface="+mn-lt"/>
              </a:endParaRPr>
            </a:p>
          </xdr:txBody>
        </xdr:sp>
        <xdr:sp macro="" textlink="">
          <xdr:nvSpPr>
            <xdr:cNvPr id="7" name="57 CuadroTexto"/>
            <xdr:cNvSpPr txBox="1">
              <a:spLocks noChangeArrowheads="1"/>
            </xdr:cNvSpPr>
          </xdr:nvSpPr>
          <xdr:spPr bwMode="auto">
            <a:xfrm>
              <a:off x="2995274" y="4653134"/>
              <a:ext cx="3079369" cy="26446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>
              <a:spAutoFit/>
            </a:bodyPr>
            <a:lstStyle>
              <a:defPPr>
                <a:defRPr lang="es-E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9pPr>
            </a:lstStyle>
            <a:p>
              <a:r>
                <a:rPr lang="es-ES">
                  <a:latin typeface="+mn-lt"/>
                </a:rPr>
                <a:t>      h</a:t>
              </a:r>
              <a:r>
                <a:rPr lang="es-ES" baseline="-25000">
                  <a:latin typeface="+mn-lt"/>
                </a:rPr>
                <a:t>0</a:t>
              </a:r>
              <a:r>
                <a:rPr lang="es-ES">
                  <a:latin typeface="+mn-lt"/>
                </a:rPr>
                <a:t> </a:t>
              </a:r>
              <a:r>
                <a:rPr lang="es-ES" u="sng">
                  <a:latin typeface="+mn-lt"/>
                </a:rPr>
                <a:t>+</a:t>
              </a:r>
              <a:r>
                <a:rPr lang="es-ES">
                  <a:latin typeface="+mn-lt"/>
                </a:rPr>
                <a:t>1  </a:t>
              </a:r>
              <a:r>
                <a:rPr lang="es-ES" u="sng">
                  <a:latin typeface="+mn-lt"/>
                </a:rPr>
                <a:t>+</a:t>
              </a:r>
              <a:r>
                <a:rPr lang="es-ES">
                  <a:latin typeface="+mn-lt"/>
                </a:rPr>
                <a:t>2 cm	     	             5 casos  </a:t>
              </a:r>
            </a:p>
          </xdr:txBody>
        </xdr:sp>
        <xdr:sp macro="" textlink="">
          <xdr:nvSpPr>
            <xdr:cNvPr id="8" name="58 CuadroTexto"/>
            <xdr:cNvSpPr txBox="1">
              <a:spLocks noChangeArrowheads="1"/>
            </xdr:cNvSpPr>
          </xdr:nvSpPr>
          <xdr:spPr bwMode="auto">
            <a:xfrm>
              <a:off x="2995274" y="4856891"/>
              <a:ext cx="3079369" cy="26446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>
              <a:spAutoFit/>
            </a:bodyPr>
            <a:lstStyle>
              <a:defPPr>
                <a:defRPr lang="es-E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9pPr>
            </a:lstStyle>
            <a:p>
              <a:r>
                <a:rPr lang="es-ES">
                  <a:latin typeface="+mn-lt"/>
                </a:rPr>
                <a:t>      h  </a:t>
              </a:r>
              <a:r>
                <a:rPr lang="es-ES" u="sng">
                  <a:latin typeface="+mn-lt"/>
                </a:rPr>
                <a:t>+</a:t>
              </a:r>
              <a:r>
                <a:rPr lang="es-ES">
                  <a:latin typeface="+mn-lt"/>
                </a:rPr>
                <a:t>1  </a:t>
              </a:r>
              <a:r>
                <a:rPr lang="es-ES" u="sng">
                  <a:latin typeface="+mn-lt"/>
                </a:rPr>
                <a:t>+</a:t>
              </a:r>
              <a:r>
                <a:rPr lang="es-ES">
                  <a:latin typeface="+mn-lt"/>
                </a:rPr>
                <a:t>2 cm	   	             5 casos  </a:t>
              </a:r>
            </a:p>
          </xdr:txBody>
        </xdr:sp>
        <xdr:sp macro="" textlink="">
          <xdr:nvSpPr>
            <xdr:cNvPr id="9" name="59 CuadroTexto"/>
            <xdr:cNvSpPr txBox="1">
              <a:spLocks noChangeArrowheads="1"/>
            </xdr:cNvSpPr>
          </xdr:nvSpPr>
          <xdr:spPr bwMode="auto">
            <a:xfrm>
              <a:off x="2995274" y="5069938"/>
              <a:ext cx="3079369" cy="26446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>
              <a:spAutoFit/>
            </a:bodyPr>
            <a:lstStyle>
              <a:defPPr>
                <a:defRPr lang="es-E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9pPr>
            </a:lstStyle>
            <a:p>
              <a:r>
                <a:rPr lang="es-ES">
                  <a:latin typeface="+mn-lt"/>
                </a:rPr>
                <a:t>      b </a:t>
              </a:r>
              <a:r>
                <a:rPr lang="es-ES" u="sng">
                  <a:latin typeface="+mn-lt"/>
                </a:rPr>
                <a:t>+</a:t>
              </a:r>
              <a:r>
                <a:rPr lang="es-ES">
                  <a:latin typeface="+mn-lt"/>
                </a:rPr>
                <a:t>1  </a:t>
              </a:r>
              <a:r>
                <a:rPr lang="es-ES" u="sng">
                  <a:latin typeface="+mn-lt"/>
                </a:rPr>
                <a:t>+</a:t>
              </a:r>
              <a:r>
                <a:rPr lang="es-ES">
                  <a:latin typeface="+mn-lt"/>
                </a:rPr>
                <a:t>2 cm	   	             5 casos  </a:t>
              </a:r>
            </a:p>
          </xdr:txBody>
        </xdr:sp>
        <xdr:sp macro="" textlink="">
          <xdr:nvSpPr>
            <xdr:cNvPr id="10" name="61 CuadroTexto"/>
            <xdr:cNvSpPr txBox="1">
              <a:spLocks noChangeArrowheads="1"/>
            </xdr:cNvSpPr>
          </xdr:nvSpPr>
          <xdr:spPr bwMode="auto">
            <a:xfrm>
              <a:off x="2952145" y="5259778"/>
              <a:ext cx="3165931" cy="26446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wrap="square">
              <a:spAutoFit/>
            </a:bodyPr>
            <a:lstStyle>
              <a:defPPr>
                <a:defRPr lang="es-E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charset="0"/>
                  <a:ea typeface="+mn-ea"/>
                  <a:cs typeface="+mn-cs"/>
                </a:defRPr>
              </a:lvl9pPr>
            </a:lstStyle>
            <a:p>
              <a:r>
                <a:rPr lang="es-ES" b="1">
                  <a:latin typeface="+mn-lt"/>
                </a:rPr>
                <a:t>          Total		          125 casos  </a:t>
              </a:r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63"/>
  <sheetViews>
    <sheetView zoomScaleNormal="100" workbookViewId="0">
      <selection activeCell="J3" sqref="J3"/>
    </sheetView>
  </sheetViews>
  <sheetFormatPr baseColWidth="10" defaultRowHeight="15"/>
  <cols>
    <col min="1" max="9" width="11.42578125" style="23" customWidth="1"/>
    <col min="10" max="11" width="11.42578125" style="24" customWidth="1"/>
    <col min="13" max="16" width="11.42578125" style="1" customWidth="1"/>
    <col min="18" max="18" width="11.42578125" style="81" customWidth="1"/>
  </cols>
  <sheetData>
    <row r="1" spans="1:51">
      <c r="A1" s="34" t="s">
        <v>8</v>
      </c>
      <c r="B1" s="35" t="s">
        <v>6</v>
      </c>
      <c r="C1" s="36" t="s">
        <v>21</v>
      </c>
      <c r="D1" s="34" t="s">
        <v>0</v>
      </c>
      <c r="E1" s="34" t="s">
        <v>1</v>
      </c>
      <c r="F1" s="34" t="s">
        <v>22</v>
      </c>
      <c r="G1" s="37" t="s">
        <v>23</v>
      </c>
      <c r="H1" s="37" t="s">
        <v>24</v>
      </c>
      <c r="I1" s="37" t="s">
        <v>25</v>
      </c>
      <c r="J1" s="37" t="s">
        <v>26</v>
      </c>
      <c r="K1" s="37" t="s">
        <v>2</v>
      </c>
      <c r="L1" s="73" t="s">
        <v>31</v>
      </c>
      <c r="M1" s="2" t="s">
        <v>11</v>
      </c>
      <c r="N1" s="2" t="s">
        <v>12</v>
      </c>
      <c r="O1" s="2" t="s">
        <v>13</v>
      </c>
      <c r="P1" s="2" t="s">
        <v>14</v>
      </c>
      <c r="Q1" s="73" t="s">
        <v>11</v>
      </c>
      <c r="R1" s="75"/>
      <c r="S1" s="8"/>
      <c r="T1" s="8"/>
      <c r="U1" s="8"/>
      <c r="V1" s="8"/>
      <c r="W1" s="7"/>
      <c r="X1" s="7"/>
      <c r="Y1" s="8"/>
      <c r="Z1" s="8"/>
      <c r="AA1" s="8"/>
      <c r="AB1" s="8"/>
      <c r="AC1" s="8"/>
      <c r="AD1" s="8"/>
      <c r="AE1" s="8"/>
      <c r="AF1" s="8"/>
      <c r="AG1" s="8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</row>
    <row r="2" spans="1:51">
      <c r="A2" s="38" t="s">
        <v>27</v>
      </c>
      <c r="B2" s="39" t="s">
        <v>27</v>
      </c>
      <c r="C2" s="40" t="s">
        <v>3</v>
      </c>
      <c r="D2" s="41" t="s">
        <v>3</v>
      </c>
      <c r="E2" s="41" t="s">
        <v>3</v>
      </c>
      <c r="F2" s="41" t="s">
        <v>3</v>
      </c>
      <c r="G2" s="42" t="s">
        <v>3</v>
      </c>
      <c r="H2" s="42" t="s">
        <v>3</v>
      </c>
      <c r="I2" s="42" t="s">
        <v>3</v>
      </c>
      <c r="J2" s="42" t="s">
        <v>3</v>
      </c>
      <c r="K2" s="42" t="s">
        <v>28</v>
      </c>
      <c r="L2" s="74" t="s">
        <v>15</v>
      </c>
      <c r="M2" s="5" t="s">
        <v>7</v>
      </c>
      <c r="N2" s="5" t="s">
        <v>7</v>
      </c>
      <c r="O2" s="5" t="s">
        <v>7</v>
      </c>
      <c r="P2" s="5" t="s">
        <v>15</v>
      </c>
      <c r="Q2" s="72" t="s">
        <v>7</v>
      </c>
      <c r="R2" s="75"/>
      <c r="S2" s="6"/>
      <c r="T2" s="6"/>
      <c r="U2" s="6"/>
      <c r="V2" s="6"/>
      <c r="W2" s="7"/>
      <c r="X2" s="7"/>
      <c r="Y2" s="6"/>
      <c r="Z2" s="6"/>
      <c r="AA2" s="6"/>
      <c r="AB2" s="6"/>
      <c r="AC2" s="6"/>
      <c r="AD2" s="6"/>
      <c r="AE2" s="6"/>
      <c r="AF2" s="6"/>
      <c r="AG2" s="6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</row>
    <row r="3" spans="1:51">
      <c r="A3" s="44">
        <f>(K3/10000*2500)/(E3/100)*10/1000+B3</f>
        <v>3.4214285714285717</v>
      </c>
      <c r="B3" s="43">
        <f>I145</f>
        <v>0.91428571428571437</v>
      </c>
      <c r="C3" s="45">
        <f>C4-0.5</f>
        <v>4</v>
      </c>
      <c r="D3" s="43">
        <f>C144</f>
        <v>35</v>
      </c>
      <c r="E3" s="43">
        <f>D144</f>
        <v>70</v>
      </c>
      <c r="F3" s="43">
        <f>E144</f>
        <v>12</v>
      </c>
      <c r="G3" s="44">
        <v>5</v>
      </c>
      <c r="H3" s="45">
        <v>10</v>
      </c>
      <c r="I3" s="45">
        <f t="shared" ref="I3:I27" si="0">D3-C3-G3</f>
        <v>26</v>
      </c>
      <c r="J3" s="45">
        <f t="shared" ref="J3:J27" si="1">(E3-2*H3-F3)/2</f>
        <v>19</v>
      </c>
      <c r="K3" s="45">
        <f>E3*C3+(D3-C3)*F3+G3*H3</f>
        <v>702</v>
      </c>
      <c r="L3" s="72">
        <f>1</f>
        <v>1</v>
      </c>
      <c r="M3" s="13">
        <f>A3</f>
        <v>3.4214285714285717</v>
      </c>
      <c r="N3" s="12">
        <f>M129</f>
        <v>3.6291695112419333</v>
      </c>
      <c r="O3" s="12">
        <f>M3-N3</f>
        <v>-0.20774093981336161</v>
      </c>
      <c r="P3" s="12">
        <f>O3*O3</f>
        <v>4.3156298074538732E-2</v>
      </c>
      <c r="Q3" s="98">
        <v>3.2962301587301583</v>
      </c>
      <c r="S3" s="4"/>
      <c r="T3" s="66"/>
      <c r="U3" s="4"/>
      <c r="V3" s="3"/>
      <c r="W3" s="7"/>
      <c r="X3" s="7"/>
      <c r="Y3" s="3"/>
      <c r="Z3" s="3"/>
      <c r="AA3" s="3"/>
      <c r="AB3" s="3"/>
      <c r="AC3" s="4"/>
      <c r="AD3" s="4"/>
      <c r="AE3" s="4"/>
      <c r="AF3" s="4"/>
      <c r="AG3" s="3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</row>
    <row r="4" spans="1:51">
      <c r="A4" s="48">
        <f t="shared" ref="A4:A27" si="2">(K4/10000*2500)/(E4/100)*10/1000+B4</f>
        <v>3.5250000000000004</v>
      </c>
      <c r="B4" s="47">
        <f>B3</f>
        <v>0.91428571428571437</v>
      </c>
      <c r="C4" s="49">
        <f>C5-0.5</f>
        <v>4.5</v>
      </c>
      <c r="D4" s="47">
        <f>D3</f>
        <v>35</v>
      </c>
      <c r="E4" s="47">
        <f>E3</f>
        <v>70</v>
      </c>
      <c r="F4" s="47">
        <f>F3</f>
        <v>12</v>
      </c>
      <c r="G4" s="48">
        <v>5</v>
      </c>
      <c r="H4" s="49">
        <v>10</v>
      </c>
      <c r="I4" s="49">
        <f t="shared" si="0"/>
        <v>25.5</v>
      </c>
      <c r="J4" s="49">
        <f t="shared" si="1"/>
        <v>19</v>
      </c>
      <c r="K4" s="49">
        <f t="shared" ref="K4:K67" si="3">E4*C4+(D4-C4)*F4+G4*H4</f>
        <v>731</v>
      </c>
      <c r="L4" s="72">
        <f>L3+1</f>
        <v>2</v>
      </c>
      <c r="M4" s="13">
        <f t="shared" ref="M4:M27" si="4">A4</f>
        <v>3.5250000000000004</v>
      </c>
      <c r="N4" s="12">
        <f>N3</f>
        <v>3.6291695112419333</v>
      </c>
      <c r="O4" s="12">
        <f t="shared" ref="O4:O67" si="5">M4-N4</f>
        <v>-0.10416951124193297</v>
      </c>
      <c r="P4" s="12">
        <f t="shared" ref="P4:P67" si="6">O4*O4</f>
        <v>1.0851287072383198E-2</v>
      </c>
      <c r="Q4" s="96">
        <v>3.3156941649899405</v>
      </c>
      <c r="T4" s="66"/>
      <c r="U4" s="4"/>
      <c r="AA4" s="3"/>
      <c r="AB4" s="3"/>
      <c r="AC4" s="4"/>
      <c r="AD4" s="4"/>
      <c r="AE4" s="4"/>
      <c r="AF4" s="4"/>
      <c r="AG4" s="3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</row>
    <row r="5" spans="1:51">
      <c r="A5" s="48">
        <f t="shared" si="2"/>
        <v>3.628571428571429</v>
      </c>
      <c r="B5" s="47">
        <f t="shared" ref="B5:B27" si="7">B4</f>
        <v>0.91428571428571437</v>
      </c>
      <c r="C5" s="49">
        <f>B144</f>
        <v>5</v>
      </c>
      <c r="D5" s="47">
        <f t="shared" ref="D5:F20" si="8">D4</f>
        <v>35</v>
      </c>
      <c r="E5" s="47">
        <f t="shared" si="8"/>
        <v>70</v>
      </c>
      <c r="F5" s="47">
        <f t="shared" si="8"/>
        <v>12</v>
      </c>
      <c r="G5" s="48">
        <v>5</v>
      </c>
      <c r="H5" s="49">
        <v>10</v>
      </c>
      <c r="I5" s="49">
        <f t="shared" si="0"/>
        <v>25</v>
      </c>
      <c r="J5" s="49">
        <f t="shared" si="1"/>
        <v>19</v>
      </c>
      <c r="K5" s="49">
        <f t="shared" si="3"/>
        <v>760</v>
      </c>
      <c r="L5" s="72">
        <f t="shared" ref="L5:L68" si="9">L4+1</f>
        <v>3</v>
      </c>
      <c r="M5" s="13">
        <f t="shared" si="4"/>
        <v>3.628571428571429</v>
      </c>
      <c r="N5" s="12">
        <f t="shared" ref="N5:N68" si="10">N4</f>
        <v>3.6291695112419333</v>
      </c>
      <c r="O5" s="12">
        <f t="shared" si="5"/>
        <v>-5.9808267050431851E-4</v>
      </c>
      <c r="P5" s="12">
        <f t="shared" si="6"/>
        <v>3.5770288075757721E-7</v>
      </c>
      <c r="Q5" s="96">
        <v>3.3357142857142863</v>
      </c>
      <c r="S5" s="66"/>
      <c r="T5" s="66"/>
      <c r="U5" s="4"/>
      <c r="AA5" s="3"/>
      <c r="AB5" s="3"/>
      <c r="AC5" s="4"/>
      <c r="AD5" s="4"/>
      <c r="AE5" s="4"/>
      <c r="AF5" s="4"/>
      <c r="AG5" s="3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</row>
    <row r="6" spans="1:51">
      <c r="A6" s="48">
        <f t="shared" si="2"/>
        <v>3.7321428571428568</v>
      </c>
      <c r="B6" s="47">
        <f t="shared" si="7"/>
        <v>0.91428571428571437</v>
      </c>
      <c r="C6" s="49">
        <f>C5+0.5</f>
        <v>5.5</v>
      </c>
      <c r="D6" s="47">
        <f t="shared" si="8"/>
        <v>35</v>
      </c>
      <c r="E6" s="47">
        <f t="shared" si="8"/>
        <v>70</v>
      </c>
      <c r="F6" s="47">
        <f t="shared" si="8"/>
        <v>12</v>
      </c>
      <c r="G6" s="48">
        <v>5</v>
      </c>
      <c r="H6" s="49">
        <v>10</v>
      </c>
      <c r="I6" s="49">
        <f t="shared" si="0"/>
        <v>24.5</v>
      </c>
      <c r="J6" s="49">
        <f t="shared" si="1"/>
        <v>19</v>
      </c>
      <c r="K6" s="49">
        <f t="shared" si="3"/>
        <v>789</v>
      </c>
      <c r="L6" s="72">
        <f t="shared" si="9"/>
        <v>4</v>
      </c>
      <c r="M6" s="13">
        <f t="shared" si="4"/>
        <v>3.7321428571428568</v>
      </c>
      <c r="N6" s="12">
        <f t="shared" si="10"/>
        <v>3.6291695112419333</v>
      </c>
      <c r="O6" s="12">
        <f t="shared" si="5"/>
        <v>0.10297334590092344</v>
      </c>
      <c r="P6" s="12">
        <f t="shared" si="6"/>
        <v>1.0603509966031226E-2</v>
      </c>
      <c r="Q6" s="96">
        <v>3.3378968253968253</v>
      </c>
      <c r="S6" s="66"/>
      <c r="T6" s="66"/>
      <c r="U6" s="4"/>
      <c r="AA6" s="3"/>
      <c r="AB6" s="3"/>
      <c r="AC6" s="4"/>
      <c r="AD6" s="4"/>
      <c r="AE6" s="4"/>
      <c r="AF6" s="4"/>
      <c r="AG6" s="3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</row>
    <row r="7" spans="1:51">
      <c r="A7" s="52">
        <f t="shared" si="2"/>
        <v>3.8357142857142863</v>
      </c>
      <c r="B7" s="51">
        <f t="shared" si="7"/>
        <v>0.91428571428571437</v>
      </c>
      <c r="C7" s="53">
        <f>C6+0.5</f>
        <v>6</v>
      </c>
      <c r="D7" s="47">
        <f t="shared" si="8"/>
        <v>35</v>
      </c>
      <c r="E7" s="51">
        <f t="shared" si="8"/>
        <v>70</v>
      </c>
      <c r="F7" s="51">
        <f t="shared" si="8"/>
        <v>12</v>
      </c>
      <c r="G7" s="52">
        <v>5</v>
      </c>
      <c r="H7" s="53">
        <v>10</v>
      </c>
      <c r="I7" s="53">
        <f t="shared" si="0"/>
        <v>24</v>
      </c>
      <c r="J7" s="53">
        <f t="shared" si="1"/>
        <v>19</v>
      </c>
      <c r="K7" s="53">
        <f t="shared" si="3"/>
        <v>818</v>
      </c>
      <c r="L7" s="72">
        <f t="shared" si="9"/>
        <v>5</v>
      </c>
      <c r="M7" s="13">
        <f t="shared" si="4"/>
        <v>3.8357142857142863</v>
      </c>
      <c r="N7" s="12">
        <f t="shared" si="10"/>
        <v>3.6291695112419333</v>
      </c>
      <c r="O7" s="12">
        <f t="shared" si="5"/>
        <v>0.20654477447235298</v>
      </c>
      <c r="P7" s="12">
        <f t="shared" si="6"/>
        <v>4.2660743861835153E-2</v>
      </c>
      <c r="Q7" s="96">
        <v>3.3563146997929607</v>
      </c>
      <c r="S7" s="66"/>
      <c r="T7" s="66"/>
      <c r="U7" s="4"/>
      <c r="AA7" s="3"/>
      <c r="AB7" s="3"/>
      <c r="AC7" s="4"/>
      <c r="AD7" s="4"/>
      <c r="AE7" s="4"/>
      <c r="AF7" s="4"/>
      <c r="AG7" s="3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</row>
    <row r="8" spans="1:51">
      <c r="A8" s="44">
        <f t="shared" si="2"/>
        <v>3.4642857142857144</v>
      </c>
      <c r="B8" s="43">
        <f t="shared" si="7"/>
        <v>0.91428571428571437</v>
      </c>
      <c r="C8" s="45">
        <f>C3</f>
        <v>4</v>
      </c>
      <c r="D8" s="43">
        <f>D3+1</f>
        <v>36</v>
      </c>
      <c r="E8" s="43">
        <f t="shared" si="8"/>
        <v>70</v>
      </c>
      <c r="F8" s="43">
        <f t="shared" si="8"/>
        <v>12</v>
      </c>
      <c r="G8" s="44">
        <v>5</v>
      </c>
      <c r="H8" s="45">
        <v>10</v>
      </c>
      <c r="I8" s="45">
        <f t="shared" si="0"/>
        <v>27</v>
      </c>
      <c r="J8" s="45">
        <f t="shared" si="1"/>
        <v>19</v>
      </c>
      <c r="K8" s="45">
        <f t="shared" si="3"/>
        <v>714</v>
      </c>
      <c r="L8" s="72">
        <f t="shared" si="9"/>
        <v>6</v>
      </c>
      <c r="M8" s="13">
        <f t="shared" si="4"/>
        <v>3.4642857142857144</v>
      </c>
      <c r="N8" s="12">
        <f t="shared" si="10"/>
        <v>3.6291695112419333</v>
      </c>
      <c r="O8" s="12">
        <f t="shared" si="5"/>
        <v>-0.16488379695621891</v>
      </c>
      <c r="P8" s="12">
        <f t="shared" si="6"/>
        <v>2.7186666498699625E-2</v>
      </c>
      <c r="Q8" s="96">
        <v>3.3579476861166997</v>
      </c>
      <c r="S8" s="66"/>
      <c r="T8" s="66"/>
      <c r="U8" s="4"/>
      <c r="AA8" s="3"/>
      <c r="AB8" s="3"/>
      <c r="AC8" s="4"/>
      <c r="AD8" s="4"/>
      <c r="AE8" s="4"/>
      <c r="AF8" s="4"/>
      <c r="AG8" s="3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</row>
    <row r="9" spans="1:51">
      <c r="A9" s="48">
        <f t="shared" si="2"/>
        <v>3.5678571428571431</v>
      </c>
      <c r="B9" s="47">
        <f t="shared" si="7"/>
        <v>0.91428571428571437</v>
      </c>
      <c r="C9" s="49">
        <f>C4</f>
        <v>4.5</v>
      </c>
      <c r="D9" s="47">
        <f>D4+1</f>
        <v>36</v>
      </c>
      <c r="E9" s="47">
        <f t="shared" si="8"/>
        <v>70</v>
      </c>
      <c r="F9" s="47">
        <f t="shared" si="8"/>
        <v>12</v>
      </c>
      <c r="G9" s="48">
        <v>5</v>
      </c>
      <c r="H9" s="49">
        <v>10</v>
      </c>
      <c r="I9" s="49">
        <f t="shared" si="0"/>
        <v>26.5</v>
      </c>
      <c r="J9" s="49">
        <f t="shared" si="1"/>
        <v>19</v>
      </c>
      <c r="K9" s="49">
        <f t="shared" si="3"/>
        <v>743</v>
      </c>
      <c r="L9" s="72">
        <f t="shared" si="9"/>
        <v>7</v>
      </c>
      <c r="M9" s="13">
        <f t="shared" si="4"/>
        <v>3.5678571428571431</v>
      </c>
      <c r="N9" s="12">
        <f t="shared" si="10"/>
        <v>3.6291695112419333</v>
      </c>
      <c r="O9" s="12">
        <f t="shared" si="5"/>
        <v>-6.1312368384790261E-2</v>
      </c>
      <c r="P9" s="12">
        <f t="shared" si="6"/>
        <v>3.7592065169522282E-3</v>
      </c>
      <c r="Q9" s="96">
        <v>3.3775210084033613</v>
      </c>
      <c r="S9" s="66"/>
      <c r="T9" s="66"/>
      <c r="U9" s="4"/>
      <c r="AA9" s="3"/>
      <c r="AB9" s="3"/>
      <c r="AC9" s="4"/>
      <c r="AD9" s="4"/>
      <c r="AE9" s="4"/>
      <c r="AF9" s="4"/>
      <c r="AG9" s="3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</row>
    <row r="10" spans="1:51">
      <c r="A10" s="48">
        <f t="shared" si="2"/>
        <v>3.6714285714285717</v>
      </c>
      <c r="B10" s="47">
        <f t="shared" si="7"/>
        <v>0.91428571428571437</v>
      </c>
      <c r="C10" s="49">
        <f>C5</f>
        <v>5</v>
      </c>
      <c r="D10" s="47">
        <f>D5+1</f>
        <v>36</v>
      </c>
      <c r="E10" s="47">
        <f t="shared" si="8"/>
        <v>70</v>
      </c>
      <c r="F10" s="47">
        <f t="shared" si="8"/>
        <v>12</v>
      </c>
      <c r="G10" s="48">
        <v>5</v>
      </c>
      <c r="H10" s="49">
        <v>10</v>
      </c>
      <c r="I10" s="49">
        <f t="shared" si="0"/>
        <v>26</v>
      </c>
      <c r="J10" s="49">
        <f t="shared" si="1"/>
        <v>19</v>
      </c>
      <c r="K10" s="49">
        <f t="shared" si="3"/>
        <v>772</v>
      </c>
      <c r="L10" s="72">
        <f t="shared" si="9"/>
        <v>8</v>
      </c>
      <c r="M10" s="13">
        <f t="shared" si="4"/>
        <v>3.6714285714285717</v>
      </c>
      <c r="N10" s="12">
        <f t="shared" si="10"/>
        <v>3.6291695112419333</v>
      </c>
      <c r="O10" s="12">
        <f t="shared" si="5"/>
        <v>4.2259060186638386E-2</v>
      </c>
      <c r="P10" s="12">
        <f t="shared" si="6"/>
        <v>1.7858281678579256E-3</v>
      </c>
      <c r="Q10" s="96">
        <v>3.378571428571429</v>
      </c>
      <c r="S10" s="66"/>
      <c r="T10" s="66"/>
      <c r="U10" s="4"/>
      <c r="AA10" s="3"/>
      <c r="AB10" s="3"/>
      <c r="AC10" s="4"/>
      <c r="AD10" s="4"/>
      <c r="AE10" s="4"/>
      <c r="AF10" s="4"/>
      <c r="AG10" s="3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</row>
    <row r="11" spans="1:51">
      <c r="A11" s="48">
        <f t="shared" si="2"/>
        <v>3.7750000000000004</v>
      </c>
      <c r="B11" s="47">
        <f t="shared" si="7"/>
        <v>0.91428571428571437</v>
      </c>
      <c r="C11" s="49">
        <f>C6</f>
        <v>5.5</v>
      </c>
      <c r="D11" s="47">
        <f>D6+1</f>
        <v>36</v>
      </c>
      <c r="E11" s="47">
        <f t="shared" si="8"/>
        <v>70</v>
      </c>
      <c r="F11" s="47">
        <f t="shared" si="8"/>
        <v>12</v>
      </c>
      <c r="G11" s="48">
        <v>5</v>
      </c>
      <c r="H11" s="49">
        <v>10</v>
      </c>
      <c r="I11" s="49">
        <f t="shared" si="0"/>
        <v>25.5</v>
      </c>
      <c r="J11" s="49">
        <f t="shared" si="1"/>
        <v>19</v>
      </c>
      <c r="K11" s="49">
        <f t="shared" si="3"/>
        <v>801</v>
      </c>
      <c r="L11" s="72">
        <f t="shared" si="9"/>
        <v>9</v>
      </c>
      <c r="M11" s="13">
        <f t="shared" si="4"/>
        <v>3.7750000000000004</v>
      </c>
      <c r="N11" s="12">
        <f t="shared" si="10"/>
        <v>3.6291695112419333</v>
      </c>
      <c r="O11" s="12">
        <f t="shared" si="5"/>
        <v>0.14583048875806703</v>
      </c>
      <c r="P11" s="12">
        <f t="shared" si="6"/>
        <v>2.1266531451416715E-2</v>
      </c>
      <c r="Q11" s="96">
        <v>3.3795634920634914</v>
      </c>
      <c r="S11" s="66"/>
      <c r="T11" s="66"/>
      <c r="U11" s="4"/>
      <c r="AA11" s="3"/>
      <c r="AB11" s="3"/>
      <c r="AC11" s="4"/>
      <c r="AD11" s="4"/>
      <c r="AE11" s="4"/>
      <c r="AF11" s="4"/>
      <c r="AG11" s="3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</row>
    <row r="12" spans="1:51">
      <c r="A12" s="52">
        <f t="shared" si="2"/>
        <v>3.878571428571429</v>
      </c>
      <c r="B12" s="51">
        <f t="shared" si="7"/>
        <v>0.91428571428571437</v>
      </c>
      <c r="C12" s="53">
        <f>C7</f>
        <v>6</v>
      </c>
      <c r="D12" s="51">
        <f>D7+1</f>
        <v>36</v>
      </c>
      <c r="E12" s="51">
        <f t="shared" si="8"/>
        <v>70</v>
      </c>
      <c r="F12" s="51">
        <f t="shared" si="8"/>
        <v>12</v>
      </c>
      <c r="G12" s="52">
        <v>5</v>
      </c>
      <c r="H12" s="53">
        <v>10</v>
      </c>
      <c r="I12" s="53">
        <f t="shared" si="0"/>
        <v>25</v>
      </c>
      <c r="J12" s="53">
        <f t="shared" si="1"/>
        <v>19</v>
      </c>
      <c r="K12" s="53">
        <f t="shared" si="3"/>
        <v>830</v>
      </c>
      <c r="L12" s="72">
        <f t="shared" si="9"/>
        <v>10</v>
      </c>
      <c r="M12" s="13">
        <f t="shared" si="4"/>
        <v>3.878571428571429</v>
      </c>
      <c r="N12" s="12">
        <f t="shared" si="10"/>
        <v>3.6291695112419333</v>
      </c>
      <c r="O12" s="12">
        <f t="shared" si="5"/>
        <v>0.24940191732949568</v>
      </c>
      <c r="P12" s="12">
        <f t="shared" si="6"/>
        <v>6.2201316367628601E-2</v>
      </c>
      <c r="Q12" s="96">
        <v>3.3997929606625261</v>
      </c>
      <c r="S12" s="66"/>
      <c r="T12" s="66"/>
      <c r="U12" s="4"/>
      <c r="V12" s="14"/>
      <c r="W12" s="18"/>
      <c r="X12" s="14"/>
      <c r="Y12" s="3"/>
      <c r="AA12" s="3"/>
      <c r="AB12" s="3"/>
      <c r="AC12" s="4"/>
      <c r="AD12" s="4"/>
      <c r="AE12" s="4"/>
      <c r="AF12" s="4"/>
      <c r="AG12" s="3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</row>
    <row r="13" spans="1:51">
      <c r="A13" s="44">
        <f t="shared" si="2"/>
        <v>3.5071428571428571</v>
      </c>
      <c r="B13" s="43">
        <f t="shared" si="7"/>
        <v>0.91428571428571437</v>
      </c>
      <c r="C13" s="45">
        <f>C3</f>
        <v>4</v>
      </c>
      <c r="D13" s="47">
        <f>D3+2</f>
        <v>37</v>
      </c>
      <c r="E13" s="43">
        <f t="shared" si="8"/>
        <v>70</v>
      </c>
      <c r="F13" s="43">
        <f t="shared" si="8"/>
        <v>12</v>
      </c>
      <c r="G13" s="44">
        <v>5</v>
      </c>
      <c r="H13" s="45">
        <v>10</v>
      </c>
      <c r="I13" s="45">
        <f t="shared" si="0"/>
        <v>28</v>
      </c>
      <c r="J13" s="45">
        <f t="shared" si="1"/>
        <v>19</v>
      </c>
      <c r="K13" s="45">
        <f t="shared" si="3"/>
        <v>726</v>
      </c>
      <c r="L13" s="72">
        <f t="shared" si="9"/>
        <v>11</v>
      </c>
      <c r="M13" s="13">
        <f t="shared" si="4"/>
        <v>3.5071428571428571</v>
      </c>
      <c r="N13" s="12">
        <f t="shared" si="10"/>
        <v>3.6291695112419333</v>
      </c>
      <c r="O13" s="12">
        <f t="shared" si="5"/>
        <v>-0.1220266540990762</v>
      </c>
      <c r="P13" s="12">
        <f t="shared" si="6"/>
        <v>1.4890504310615591E-2</v>
      </c>
      <c r="Q13" s="96">
        <v>3.4002012072434606</v>
      </c>
      <c r="S13" s="66"/>
      <c r="T13" s="66"/>
      <c r="U13" s="4"/>
      <c r="V13" s="3"/>
      <c r="W13" s="18"/>
      <c r="X13" s="14"/>
      <c r="Y13" s="3"/>
      <c r="AA13" s="3"/>
      <c r="AB13" s="3"/>
      <c r="AC13" s="4"/>
      <c r="AD13" s="4"/>
      <c r="AE13" s="4"/>
      <c r="AF13" s="4"/>
      <c r="AG13" s="3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</row>
    <row r="14" spans="1:51">
      <c r="A14" s="48">
        <f t="shared" si="2"/>
        <v>3.6107142857142858</v>
      </c>
      <c r="B14" s="47">
        <f t="shared" si="7"/>
        <v>0.91428571428571437</v>
      </c>
      <c r="C14" s="49">
        <f>C4</f>
        <v>4.5</v>
      </c>
      <c r="D14" s="47">
        <f>D4+2</f>
        <v>37</v>
      </c>
      <c r="E14" s="47">
        <f t="shared" si="8"/>
        <v>70</v>
      </c>
      <c r="F14" s="47">
        <f t="shared" si="8"/>
        <v>12</v>
      </c>
      <c r="G14" s="48">
        <v>5</v>
      </c>
      <c r="H14" s="49">
        <v>10</v>
      </c>
      <c r="I14" s="49">
        <f t="shared" si="0"/>
        <v>27.5</v>
      </c>
      <c r="J14" s="49">
        <f t="shared" si="1"/>
        <v>19</v>
      </c>
      <c r="K14" s="49">
        <f t="shared" si="3"/>
        <v>755</v>
      </c>
      <c r="L14" s="72">
        <f t="shared" si="9"/>
        <v>12</v>
      </c>
      <c r="M14" s="13">
        <f t="shared" si="4"/>
        <v>3.6107142857142858</v>
      </c>
      <c r="N14" s="12">
        <f t="shared" si="10"/>
        <v>3.6291695112419333</v>
      </c>
      <c r="O14" s="12">
        <f t="shared" si="5"/>
        <v>-1.8455225527647556E-2</v>
      </c>
      <c r="P14" s="12">
        <f t="shared" si="6"/>
        <v>3.40595349276334E-4</v>
      </c>
      <c r="Q14" s="96">
        <v>3.4003968253968253</v>
      </c>
      <c r="R14" s="75"/>
      <c r="S14" s="66"/>
      <c r="T14" s="66"/>
      <c r="U14" s="4"/>
      <c r="V14" s="3"/>
      <c r="W14" s="18"/>
      <c r="X14" s="14"/>
      <c r="Y14" s="3"/>
      <c r="AA14" s="3"/>
      <c r="AB14" s="3"/>
      <c r="AC14" s="4"/>
      <c r="AD14" s="4"/>
      <c r="AE14" s="4"/>
      <c r="AF14" s="4"/>
      <c r="AG14" s="3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</row>
    <row r="15" spans="1:51">
      <c r="A15" s="48">
        <f t="shared" si="2"/>
        <v>3.7142857142857144</v>
      </c>
      <c r="B15" s="47">
        <f t="shared" si="7"/>
        <v>0.91428571428571437</v>
      </c>
      <c r="C15" s="49">
        <f>C5</f>
        <v>5</v>
      </c>
      <c r="D15" s="47">
        <f>D5+2</f>
        <v>37</v>
      </c>
      <c r="E15" s="47">
        <f t="shared" si="8"/>
        <v>70</v>
      </c>
      <c r="F15" s="47">
        <f t="shared" si="8"/>
        <v>12</v>
      </c>
      <c r="G15" s="48">
        <v>5</v>
      </c>
      <c r="H15" s="49">
        <v>10</v>
      </c>
      <c r="I15" s="49">
        <f t="shared" si="0"/>
        <v>27</v>
      </c>
      <c r="J15" s="49">
        <f t="shared" si="1"/>
        <v>19</v>
      </c>
      <c r="K15" s="49">
        <f t="shared" si="3"/>
        <v>784</v>
      </c>
      <c r="L15" s="72">
        <f t="shared" si="9"/>
        <v>13</v>
      </c>
      <c r="M15" s="13">
        <f t="shared" si="4"/>
        <v>3.7142857142857144</v>
      </c>
      <c r="N15" s="12">
        <f t="shared" si="10"/>
        <v>3.6291695112419333</v>
      </c>
      <c r="O15" s="12">
        <f t="shared" si="5"/>
        <v>8.5116203043781091E-2</v>
      </c>
      <c r="P15" s="12">
        <f t="shared" si="6"/>
        <v>7.2447680205901697E-3</v>
      </c>
      <c r="Q15" s="96">
        <v>3.4195674044265596</v>
      </c>
      <c r="R15" s="75"/>
      <c r="S15" s="66"/>
      <c r="T15" s="66"/>
      <c r="U15" s="4"/>
      <c r="V15" s="3"/>
      <c r="W15" s="18"/>
      <c r="X15" s="14"/>
      <c r="Y15" s="3"/>
      <c r="AA15" s="3"/>
      <c r="AB15" s="3"/>
      <c r="AC15" s="4"/>
      <c r="AD15" s="4"/>
      <c r="AE15" s="4"/>
      <c r="AF15" s="4"/>
      <c r="AG15" s="3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</row>
    <row r="16" spans="1:51">
      <c r="A16" s="48">
        <f t="shared" si="2"/>
        <v>3.8178571428571431</v>
      </c>
      <c r="B16" s="47">
        <f t="shared" si="7"/>
        <v>0.91428571428571437</v>
      </c>
      <c r="C16" s="49">
        <f>C6</f>
        <v>5.5</v>
      </c>
      <c r="D16" s="47">
        <f>D6+2</f>
        <v>37</v>
      </c>
      <c r="E16" s="47">
        <f t="shared" si="8"/>
        <v>70</v>
      </c>
      <c r="F16" s="47">
        <f t="shared" si="8"/>
        <v>12</v>
      </c>
      <c r="G16" s="48">
        <v>5</v>
      </c>
      <c r="H16" s="49">
        <v>10</v>
      </c>
      <c r="I16" s="49">
        <f t="shared" si="0"/>
        <v>26.5</v>
      </c>
      <c r="J16" s="49">
        <f t="shared" si="1"/>
        <v>19</v>
      </c>
      <c r="K16" s="49">
        <f t="shared" si="3"/>
        <v>813</v>
      </c>
      <c r="L16" s="72">
        <f t="shared" si="9"/>
        <v>14</v>
      </c>
      <c r="M16" s="13">
        <f t="shared" si="4"/>
        <v>3.8178571428571431</v>
      </c>
      <c r="N16" s="12">
        <f t="shared" si="10"/>
        <v>3.6291695112419333</v>
      </c>
      <c r="O16" s="12">
        <f t="shared" si="5"/>
        <v>0.18868763161520974</v>
      </c>
      <c r="P16" s="12">
        <f t="shared" si="6"/>
        <v>3.5603022324557095E-2</v>
      </c>
      <c r="Q16" s="96">
        <v>3.4212301587301583</v>
      </c>
      <c r="R16" s="75"/>
      <c r="S16" s="66"/>
      <c r="T16" s="66"/>
      <c r="U16" s="4"/>
      <c r="V16" s="3"/>
      <c r="W16" s="18"/>
      <c r="X16" s="14"/>
      <c r="Y16" s="3"/>
      <c r="AA16" s="3"/>
      <c r="AB16" s="3"/>
      <c r="AC16" s="4"/>
      <c r="AD16" s="4"/>
      <c r="AE16" s="4"/>
      <c r="AF16" s="4"/>
      <c r="AG16" s="3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</row>
    <row r="17" spans="1:51">
      <c r="A17" s="52">
        <f t="shared" si="2"/>
        <v>3.9214285714285717</v>
      </c>
      <c r="B17" s="51">
        <f t="shared" si="7"/>
        <v>0.91428571428571437</v>
      </c>
      <c r="C17" s="53">
        <f>C7</f>
        <v>6</v>
      </c>
      <c r="D17" s="51">
        <f>D7+2</f>
        <v>37</v>
      </c>
      <c r="E17" s="51">
        <f t="shared" si="8"/>
        <v>70</v>
      </c>
      <c r="F17" s="51">
        <f t="shared" si="8"/>
        <v>12</v>
      </c>
      <c r="G17" s="52">
        <v>5</v>
      </c>
      <c r="H17" s="53">
        <v>10</v>
      </c>
      <c r="I17" s="53">
        <f t="shared" si="0"/>
        <v>26</v>
      </c>
      <c r="J17" s="53">
        <f t="shared" si="1"/>
        <v>19</v>
      </c>
      <c r="K17" s="53">
        <f t="shared" si="3"/>
        <v>842</v>
      </c>
      <c r="L17" s="72">
        <f t="shared" si="9"/>
        <v>15</v>
      </c>
      <c r="M17" s="13">
        <f t="shared" si="4"/>
        <v>3.9214285714285717</v>
      </c>
      <c r="N17" s="12">
        <f t="shared" si="10"/>
        <v>3.6291695112419333</v>
      </c>
      <c r="O17" s="12">
        <f t="shared" si="5"/>
        <v>0.29225906018663839</v>
      </c>
      <c r="P17" s="12">
        <f t="shared" si="6"/>
        <v>8.5415358261177118E-2</v>
      </c>
      <c r="Q17" s="96">
        <v>3.4214285714285717</v>
      </c>
      <c r="R17" s="75"/>
      <c r="S17" s="66"/>
      <c r="T17" s="66"/>
      <c r="U17" s="4"/>
      <c r="V17" s="3"/>
      <c r="W17" s="18"/>
      <c r="X17" s="14"/>
      <c r="Y17" s="3"/>
      <c r="AA17" s="3"/>
      <c r="AB17" s="3"/>
      <c r="AC17" s="4"/>
      <c r="AD17" s="4"/>
      <c r="AE17" s="4"/>
      <c r="AF17" s="4"/>
      <c r="AG17" s="3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</row>
    <row r="18" spans="1:51">
      <c r="A18" s="44">
        <f t="shared" si="2"/>
        <v>3.378571428571429</v>
      </c>
      <c r="B18" s="43">
        <f t="shared" si="7"/>
        <v>0.91428571428571437</v>
      </c>
      <c r="C18" s="45">
        <f>C3</f>
        <v>4</v>
      </c>
      <c r="D18" s="43">
        <f>D3-1</f>
        <v>34</v>
      </c>
      <c r="E18" s="43">
        <f t="shared" si="8"/>
        <v>70</v>
      </c>
      <c r="F18" s="43">
        <f t="shared" si="8"/>
        <v>12</v>
      </c>
      <c r="G18" s="44">
        <v>5</v>
      </c>
      <c r="H18" s="45">
        <v>10</v>
      </c>
      <c r="I18" s="45">
        <f t="shared" si="0"/>
        <v>25</v>
      </c>
      <c r="J18" s="45">
        <f t="shared" si="1"/>
        <v>19</v>
      </c>
      <c r="K18" s="45">
        <f t="shared" si="3"/>
        <v>690</v>
      </c>
      <c r="L18" s="72">
        <f t="shared" si="9"/>
        <v>16</v>
      </c>
      <c r="M18" s="13">
        <f t="shared" si="4"/>
        <v>3.378571428571429</v>
      </c>
      <c r="N18" s="12">
        <f t="shared" si="10"/>
        <v>3.6291695112419333</v>
      </c>
      <c r="O18" s="12">
        <f t="shared" si="5"/>
        <v>-0.25059808267050432</v>
      </c>
      <c r="P18" s="12">
        <f t="shared" si="6"/>
        <v>6.2799399038132919E-2</v>
      </c>
      <c r="Q18" s="96">
        <v>3.4216386554621847</v>
      </c>
      <c r="R18" s="75"/>
      <c r="S18" s="66"/>
      <c r="T18" s="66"/>
      <c r="U18" s="4"/>
      <c r="V18" s="3"/>
      <c r="W18" s="7"/>
      <c r="Y18" s="3"/>
      <c r="Z18" s="7"/>
      <c r="AA18" s="3"/>
      <c r="AB18" s="3"/>
      <c r="AC18" s="4"/>
      <c r="AD18" s="4"/>
      <c r="AE18" s="4"/>
      <c r="AF18" s="4"/>
      <c r="AG18" s="3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</row>
    <row r="19" spans="1:51">
      <c r="A19" s="48">
        <f t="shared" si="2"/>
        <v>3.4821428571428568</v>
      </c>
      <c r="B19" s="47">
        <f t="shared" si="7"/>
        <v>0.91428571428571437</v>
      </c>
      <c r="C19" s="49">
        <f>C4</f>
        <v>4.5</v>
      </c>
      <c r="D19" s="47">
        <f>D4-1</f>
        <v>34</v>
      </c>
      <c r="E19" s="47">
        <f t="shared" si="8"/>
        <v>70</v>
      </c>
      <c r="F19" s="47">
        <f t="shared" si="8"/>
        <v>12</v>
      </c>
      <c r="G19" s="48">
        <v>5</v>
      </c>
      <c r="H19" s="49">
        <v>10</v>
      </c>
      <c r="I19" s="49">
        <f t="shared" si="0"/>
        <v>24.5</v>
      </c>
      <c r="J19" s="49">
        <f t="shared" si="1"/>
        <v>19</v>
      </c>
      <c r="K19" s="49">
        <f t="shared" si="3"/>
        <v>719</v>
      </c>
      <c r="L19" s="72">
        <f t="shared" si="9"/>
        <v>17</v>
      </c>
      <c r="M19" s="13">
        <f t="shared" si="4"/>
        <v>3.4821428571428568</v>
      </c>
      <c r="N19" s="12">
        <f t="shared" si="10"/>
        <v>3.6291695112419333</v>
      </c>
      <c r="O19" s="12">
        <f t="shared" si="5"/>
        <v>-0.14702665409907656</v>
      </c>
      <c r="P19" s="12">
        <f t="shared" si="6"/>
        <v>2.1616837015569507E-2</v>
      </c>
      <c r="Q19" s="96">
        <v>3.4392857142857149</v>
      </c>
      <c r="R19" s="75"/>
      <c r="S19" s="66"/>
      <c r="T19" s="66"/>
      <c r="U19" s="4"/>
      <c r="V19" s="3"/>
      <c r="W19" s="7"/>
      <c r="X19" s="7"/>
      <c r="Y19" s="3"/>
      <c r="Z19" s="3"/>
      <c r="AA19" s="3"/>
      <c r="AB19" s="3"/>
      <c r="AC19" s="4"/>
      <c r="AD19" s="4"/>
      <c r="AE19" s="4"/>
      <c r="AF19" s="4"/>
      <c r="AG19" s="3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</row>
    <row r="20" spans="1:51">
      <c r="A20" s="48">
        <f t="shared" si="2"/>
        <v>3.5857142857142863</v>
      </c>
      <c r="B20" s="47">
        <f t="shared" si="7"/>
        <v>0.91428571428571437</v>
      </c>
      <c r="C20" s="49">
        <f>C5</f>
        <v>5</v>
      </c>
      <c r="D20" s="47">
        <f>D5-1</f>
        <v>34</v>
      </c>
      <c r="E20" s="47">
        <f t="shared" si="8"/>
        <v>70</v>
      </c>
      <c r="F20" s="47">
        <f t="shared" si="8"/>
        <v>12</v>
      </c>
      <c r="G20" s="48">
        <v>5</v>
      </c>
      <c r="H20" s="49">
        <v>10</v>
      </c>
      <c r="I20" s="49">
        <f t="shared" si="0"/>
        <v>24</v>
      </c>
      <c r="J20" s="49">
        <f t="shared" si="1"/>
        <v>19</v>
      </c>
      <c r="K20" s="49">
        <f t="shared" si="3"/>
        <v>748</v>
      </c>
      <c r="L20" s="72">
        <f t="shared" si="9"/>
        <v>18</v>
      </c>
      <c r="M20" s="13">
        <f t="shared" si="4"/>
        <v>3.5857142857142863</v>
      </c>
      <c r="N20" s="12">
        <f t="shared" si="10"/>
        <v>3.6291695112419333</v>
      </c>
      <c r="O20" s="12">
        <f t="shared" si="5"/>
        <v>-4.3455225527647023E-2</v>
      </c>
      <c r="P20" s="12">
        <f t="shared" si="6"/>
        <v>1.8883566256586656E-3</v>
      </c>
      <c r="Q20" s="96">
        <v>3.4420634920634923</v>
      </c>
      <c r="R20" s="75"/>
      <c r="S20" s="66"/>
      <c r="T20" s="66"/>
      <c r="U20" s="4"/>
      <c r="V20" s="3"/>
      <c r="W20" s="7"/>
      <c r="X20" s="7"/>
      <c r="Y20" s="3"/>
      <c r="Z20" s="3"/>
      <c r="AA20" s="3"/>
      <c r="AB20" s="3"/>
      <c r="AC20" s="4"/>
      <c r="AD20" s="4"/>
      <c r="AE20" s="4"/>
      <c r="AF20" s="4"/>
      <c r="AG20" s="3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</row>
    <row r="21" spans="1:51">
      <c r="A21" s="48">
        <f t="shared" si="2"/>
        <v>3.6892857142857141</v>
      </c>
      <c r="B21" s="47">
        <f t="shared" si="7"/>
        <v>0.91428571428571437</v>
      </c>
      <c r="C21" s="49">
        <f>C6</f>
        <v>5.5</v>
      </c>
      <c r="D21" s="47">
        <f>D6-1</f>
        <v>34</v>
      </c>
      <c r="E21" s="47">
        <f t="shared" ref="E21:F27" si="11">E20</f>
        <v>70</v>
      </c>
      <c r="F21" s="47">
        <f t="shared" si="11"/>
        <v>12</v>
      </c>
      <c r="G21" s="48">
        <v>5</v>
      </c>
      <c r="H21" s="49">
        <v>10</v>
      </c>
      <c r="I21" s="49">
        <f t="shared" si="0"/>
        <v>23.5</v>
      </c>
      <c r="J21" s="49">
        <f t="shared" si="1"/>
        <v>19</v>
      </c>
      <c r="K21" s="49">
        <f t="shared" si="3"/>
        <v>777</v>
      </c>
      <c r="L21" s="72">
        <f t="shared" si="9"/>
        <v>19</v>
      </c>
      <c r="M21" s="13">
        <f t="shared" si="4"/>
        <v>3.6892857142857141</v>
      </c>
      <c r="N21" s="12">
        <f t="shared" si="10"/>
        <v>3.6291695112419333</v>
      </c>
      <c r="O21" s="12">
        <f t="shared" si="5"/>
        <v>6.0116203043780736E-2</v>
      </c>
      <c r="P21" s="12">
        <f t="shared" si="6"/>
        <v>3.6139578684010721E-3</v>
      </c>
      <c r="Q21" s="96">
        <v>3.4424547283702216</v>
      </c>
      <c r="R21" s="75"/>
      <c r="S21" s="66"/>
      <c r="T21" s="66"/>
      <c r="V21" s="3"/>
      <c r="W21" s="7"/>
      <c r="X21" s="7"/>
      <c r="Y21" s="3"/>
      <c r="Z21" s="3"/>
      <c r="AA21" s="3"/>
      <c r="AB21" s="3"/>
      <c r="AC21" s="4"/>
      <c r="AD21" s="4"/>
      <c r="AE21" s="4"/>
      <c r="AF21" s="4"/>
      <c r="AG21" s="3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</row>
    <row r="22" spans="1:51">
      <c r="A22" s="52">
        <f t="shared" si="2"/>
        <v>3.7928571428571436</v>
      </c>
      <c r="B22" s="51">
        <f t="shared" si="7"/>
        <v>0.91428571428571437</v>
      </c>
      <c r="C22" s="53">
        <f>C7</f>
        <v>6</v>
      </c>
      <c r="D22" s="51">
        <f>D7-1</f>
        <v>34</v>
      </c>
      <c r="E22" s="51">
        <f t="shared" si="11"/>
        <v>70</v>
      </c>
      <c r="F22" s="51">
        <f t="shared" si="11"/>
        <v>12</v>
      </c>
      <c r="G22" s="52">
        <v>5</v>
      </c>
      <c r="H22" s="53">
        <v>10</v>
      </c>
      <c r="I22" s="53">
        <f t="shared" si="0"/>
        <v>23</v>
      </c>
      <c r="J22" s="53">
        <f t="shared" si="1"/>
        <v>19</v>
      </c>
      <c r="K22" s="53">
        <f t="shared" si="3"/>
        <v>806</v>
      </c>
      <c r="L22" s="72">
        <f t="shared" si="9"/>
        <v>20</v>
      </c>
      <c r="M22" s="13">
        <f t="shared" si="4"/>
        <v>3.7928571428571436</v>
      </c>
      <c r="N22" s="12">
        <f t="shared" si="10"/>
        <v>3.6291695112419333</v>
      </c>
      <c r="O22" s="12">
        <f t="shared" si="5"/>
        <v>0.16368763161521027</v>
      </c>
      <c r="P22" s="12">
        <f t="shared" si="6"/>
        <v>2.6793640743796785E-2</v>
      </c>
      <c r="Q22" s="96">
        <v>3.4432712215320915</v>
      </c>
      <c r="R22" s="75"/>
      <c r="S22" s="66"/>
      <c r="T22" s="66"/>
      <c r="U22" s="4"/>
      <c r="V22" s="3"/>
      <c r="W22" s="7"/>
      <c r="X22" s="7"/>
      <c r="Y22" s="3"/>
      <c r="Z22" s="3"/>
      <c r="AA22" s="3"/>
      <c r="AB22" s="3"/>
      <c r="AC22" s="4"/>
      <c r="AD22" s="4"/>
      <c r="AE22" s="4"/>
      <c r="AF22" s="4"/>
      <c r="AG22" s="3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</row>
    <row r="23" spans="1:51">
      <c r="A23" s="44">
        <f t="shared" si="2"/>
        <v>3.3357142857142863</v>
      </c>
      <c r="B23" s="43">
        <f t="shared" si="7"/>
        <v>0.91428571428571437</v>
      </c>
      <c r="C23" s="45">
        <f>C3</f>
        <v>4</v>
      </c>
      <c r="D23" s="43">
        <f>D3-2</f>
        <v>33</v>
      </c>
      <c r="E23" s="43">
        <f t="shared" si="11"/>
        <v>70</v>
      </c>
      <c r="F23" s="43">
        <f>F22</f>
        <v>12</v>
      </c>
      <c r="G23" s="44">
        <v>5</v>
      </c>
      <c r="H23" s="45">
        <v>10</v>
      </c>
      <c r="I23" s="45">
        <f t="shared" si="0"/>
        <v>24</v>
      </c>
      <c r="J23" s="45">
        <f t="shared" si="1"/>
        <v>19</v>
      </c>
      <c r="K23" s="45">
        <f t="shared" si="3"/>
        <v>678</v>
      </c>
      <c r="L23" s="72">
        <f t="shared" si="9"/>
        <v>21</v>
      </c>
      <c r="M23" s="13">
        <f t="shared" si="4"/>
        <v>3.3357142857142863</v>
      </c>
      <c r="N23" s="12">
        <f t="shared" si="10"/>
        <v>3.6291695112419333</v>
      </c>
      <c r="O23" s="12">
        <f t="shared" si="5"/>
        <v>-0.29345522552764702</v>
      </c>
      <c r="P23" s="12">
        <f t="shared" si="6"/>
        <v>8.6115969389482183E-2</v>
      </c>
      <c r="Q23" s="96">
        <v>3.4595755693581784</v>
      </c>
      <c r="R23" s="75"/>
      <c r="S23" s="66"/>
      <c r="T23" s="66"/>
      <c r="U23" s="4"/>
      <c r="V23" s="3"/>
      <c r="W23" s="7"/>
      <c r="X23" s="7"/>
      <c r="Y23" s="3"/>
      <c r="Z23" s="3"/>
      <c r="AA23" s="3"/>
      <c r="AB23" s="3"/>
      <c r="AC23" s="4"/>
      <c r="AD23" s="4"/>
      <c r="AE23" s="4"/>
      <c r="AF23" s="4"/>
      <c r="AG23" s="3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</row>
    <row r="24" spans="1:51">
      <c r="A24" s="48">
        <f t="shared" si="2"/>
        <v>3.4392857142857149</v>
      </c>
      <c r="B24" s="47">
        <f t="shared" si="7"/>
        <v>0.91428571428571437</v>
      </c>
      <c r="C24" s="49">
        <f>C4</f>
        <v>4.5</v>
      </c>
      <c r="D24" s="47">
        <f>D4-2</f>
        <v>33</v>
      </c>
      <c r="E24" s="47">
        <f t="shared" si="11"/>
        <v>70</v>
      </c>
      <c r="F24" s="47">
        <f t="shared" si="11"/>
        <v>12</v>
      </c>
      <c r="G24" s="48">
        <v>5</v>
      </c>
      <c r="H24" s="49">
        <v>10</v>
      </c>
      <c r="I24" s="49">
        <f t="shared" si="0"/>
        <v>23.5</v>
      </c>
      <c r="J24" s="49">
        <f t="shared" si="1"/>
        <v>19</v>
      </c>
      <c r="K24" s="49">
        <f t="shared" si="3"/>
        <v>707</v>
      </c>
      <c r="L24" s="72">
        <f t="shared" si="9"/>
        <v>22</v>
      </c>
      <c r="M24" s="13">
        <f t="shared" si="4"/>
        <v>3.4392857142857149</v>
      </c>
      <c r="N24" s="12">
        <f t="shared" si="10"/>
        <v>3.6291695112419333</v>
      </c>
      <c r="O24" s="12">
        <f t="shared" si="5"/>
        <v>-0.18988379695621838</v>
      </c>
      <c r="P24" s="12">
        <f t="shared" si="6"/>
        <v>3.6055856346510366E-2</v>
      </c>
      <c r="Q24" s="96">
        <v>3.4618209255533197</v>
      </c>
      <c r="R24" s="75"/>
      <c r="S24" s="66"/>
      <c r="T24" s="66"/>
      <c r="U24" s="4"/>
      <c r="V24" s="3"/>
      <c r="W24" s="7"/>
      <c r="X24" s="7"/>
      <c r="Y24" s="3"/>
      <c r="Z24" s="3"/>
      <c r="AA24" s="3"/>
      <c r="AB24" s="3"/>
      <c r="AC24" s="4"/>
      <c r="AD24" s="4"/>
      <c r="AE24" s="4"/>
      <c r="AF24" s="4"/>
      <c r="AG24" s="3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</row>
    <row r="25" spans="1:51">
      <c r="A25" s="48">
        <f t="shared" si="2"/>
        <v>3.5428571428571436</v>
      </c>
      <c r="B25" s="47">
        <f t="shared" si="7"/>
        <v>0.91428571428571437</v>
      </c>
      <c r="C25" s="49">
        <f>C5</f>
        <v>5</v>
      </c>
      <c r="D25" s="47">
        <f>D5-2</f>
        <v>33</v>
      </c>
      <c r="E25" s="47">
        <f t="shared" si="11"/>
        <v>70</v>
      </c>
      <c r="F25" s="47">
        <f t="shared" si="11"/>
        <v>12</v>
      </c>
      <c r="G25" s="48">
        <v>5</v>
      </c>
      <c r="H25" s="49">
        <v>10</v>
      </c>
      <c r="I25" s="49">
        <f t="shared" si="0"/>
        <v>23</v>
      </c>
      <c r="J25" s="49">
        <f t="shared" si="1"/>
        <v>19</v>
      </c>
      <c r="K25" s="49">
        <f t="shared" si="3"/>
        <v>736</v>
      </c>
      <c r="L25" s="72">
        <f t="shared" si="9"/>
        <v>23</v>
      </c>
      <c r="M25" s="13">
        <f t="shared" si="4"/>
        <v>3.5428571428571436</v>
      </c>
      <c r="N25" s="12">
        <f t="shared" si="10"/>
        <v>3.6291695112419333</v>
      </c>
      <c r="O25" s="12">
        <f t="shared" si="5"/>
        <v>-8.6312368384789728E-2</v>
      </c>
      <c r="P25" s="12">
        <f t="shared" si="6"/>
        <v>7.4498249361916492E-3</v>
      </c>
      <c r="Q25" s="96">
        <v>3.4628968253968262</v>
      </c>
      <c r="R25" s="75"/>
      <c r="S25" s="66"/>
      <c r="T25" s="66"/>
      <c r="U25" s="4"/>
      <c r="V25" s="3"/>
      <c r="W25" s="7"/>
      <c r="X25" s="7"/>
      <c r="Y25" s="3"/>
      <c r="Z25" s="3"/>
      <c r="AA25" s="3"/>
      <c r="AB25" s="3"/>
      <c r="AC25" s="4"/>
      <c r="AD25" s="4"/>
      <c r="AE25" s="4"/>
      <c r="AF25" s="4"/>
      <c r="AG25" s="3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</row>
    <row r="26" spans="1:51">
      <c r="A26" s="48">
        <f t="shared" si="2"/>
        <v>3.6464285714285714</v>
      </c>
      <c r="B26" s="47">
        <f t="shared" si="7"/>
        <v>0.91428571428571437</v>
      </c>
      <c r="C26" s="49">
        <f>C6</f>
        <v>5.5</v>
      </c>
      <c r="D26" s="47">
        <f>D6-2</f>
        <v>33</v>
      </c>
      <c r="E26" s="47">
        <f t="shared" si="11"/>
        <v>70</v>
      </c>
      <c r="F26" s="47">
        <f t="shared" si="11"/>
        <v>12</v>
      </c>
      <c r="G26" s="48">
        <v>5</v>
      </c>
      <c r="H26" s="49">
        <v>10</v>
      </c>
      <c r="I26" s="49">
        <f t="shared" si="0"/>
        <v>22.5</v>
      </c>
      <c r="J26" s="49">
        <f t="shared" si="1"/>
        <v>19</v>
      </c>
      <c r="K26" s="49">
        <f t="shared" si="3"/>
        <v>765</v>
      </c>
      <c r="L26" s="72">
        <f t="shared" si="9"/>
        <v>24</v>
      </c>
      <c r="M26" s="13">
        <f t="shared" si="4"/>
        <v>3.6464285714285714</v>
      </c>
      <c r="N26" s="12">
        <f t="shared" si="10"/>
        <v>3.6291695112419333</v>
      </c>
      <c r="O26" s="12">
        <f t="shared" si="5"/>
        <v>1.7259060186638031E-2</v>
      </c>
      <c r="P26" s="12">
        <f t="shared" si="6"/>
        <v>2.97875158525994E-4</v>
      </c>
      <c r="Q26" s="96">
        <v>3.4642857142857144</v>
      </c>
      <c r="R26" s="75"/>
      <c r="S26" s="66"/>
      <c r="T26" s="66"/>
      <c r="U26" s="4"/>
      <c r="V26" s="3"/>
      <c r="W26" s="7"/>
      <c r="X26" s="7"/>
      <c r="Y26" s="3"/>
      <c r="Z26" s="3"/>
      <c r="AA26" s="3"/>
      <c r="AB26" s="3"/>
      <c r="AC26" s="4"/>
      <c r="AD26" s="4"/>
      <c r="AE26" s="4"/>
      <c r="AF26" s="4"/>
      <c r="AG26" s="3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</row>
    <row r="27" spans="1:51">
      <c r="A27" s="52">
        <f t="shared" si="2"/>
        <v>3.7500000000000009</v>
      </c>
      <c r="B27" s="51">
        <f t="shared" si="7"/>
        <v>0.91428571428571437</v>
      </c>
      <c r="C27" s="53">
        <f>C7</f>
        <v>6</v>
      </c>
      <c r="D27" s="51">
        <f>D7-2</f>
        <v>33</v>
      </c>
      <c r="E27" s="51">
        <f t="shared" si="11"/>
        <v>70</v>
      </c>
      <c r="F27" s="51">
        <f t="shared" si="11"/>
        <v>12</v>
      </c>
      <c r="G27" s="52">
        <v>5</v>
      </c>
      <c r="H27" s="53">
        <v>10</v>
      </c>
      <c r="I27" s="53">
        <f t="shared" si="0"/>
        <v>22</v>
      </c>
      <c r="J27" s="53">
        <f t="shared" si="1"/>
        <v>19</v>
      </c>
      <c r="K27" s="53">
        <f t="shared" si="3"/>
        <v>794</v>
      </c>
      <c r="L27" s="72">
        <f t="shared" si="9"/>
        <v>25</v>
      </c>
      <c r="M27" s="13">
        <f t="shared" si="4"/>
        <v>3.7500000000000009</v>
      </c>
      <c r="N27" s="12">
        <f t="shared" si="10"/>
        <v>3.6291695112419333</v>
      </c>
      <c r="O27" s="12">
        <f t="shared" si="5"/>
        <v>0.12083048875806757</v>
      </c>
      <c r="P27" s="12">
        <f t="shared" si="6"/>
        <v>1.4600007013513492E-2</v>
      </c>
      <c r="Q27" s="96">
        <v>3.4657563025210081</v>
      </c>
      <c r="R27" s="75"/>
      <c r="S27" s="66"/>
      <c r="T27" s="66"/>
      <c r="U27" s="4"/>
      <c r="V27" s="3"/>
      <c r="W27" s="7"/>
      <c r="X27" s="7"/>
      <c r="Y27" s="3"/>
      <c r="Z27" s="3"/>
      <c r="AA27" s="3"/>
      <c r="AB27" s="3"/>
      <c r="AC27" s="4"/>
      <c r="AD27" s="4"/>
      <c r="AE27" s="4"/>
      <c r="AF27" s="4"/>
      <c r="AG27" s="3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</row>
    <row r="28" spans="1:51">
      <c r="A28" s="55"/>
      <c r="B28" s="56"/>
      <c r="C28" s="56"/>
      <c r="D28" s="55"/>
      <c r="E28" s="56"/>
      <c r="F28" s="56"/>
      <c r="G28" s="56"/>
      <c r="H28" s="56"/>
      <c r="I28" s="56"/>
      <c r="J28" s="57"/>
      <c r="K28" s="49"/>
      <c r="L28" s="72">
        <f t="shared" si="9"/>
        <v>26</v>
      </c>
      <c r="M28" s="13">
        <f t="shared" ref="M28:M52" si="12">A31</f>
        <v>3.4002012072434606</v>
      </c>
      <c r="N28" s="12">
        <f t="shared" si="10"/>
        <v>3.6291695112419333</v>
      </c>
      <c r="O28" s="12">
        <f t="shared" si="5"/>
        <v>-0.22896830399847268</v>
      </c>
      <c r="P28" s="12">
        <f t="shared" si="6"/>
        <v>5.2426484235937001E-2</v>
      </c>
      <c r="Q28" s="96">
        <v>3.4804621848739492</v>
      </c>
      <c r="R28" s="75"/>
      <c r="S28" s="66"/>
      <c r="T28" s="66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</row>
    <row r="29" spans="1:51">
      <c r="A29" s="34" t="s">
        <v>8</v>
      </c>
      <c r="B29" s="35" t="s">
        <v>6</v>
      </c>
      <c r="C29" s="36" t="s">
        <v>21</v>
      </c>
      <c r="D29" s="34" t="s">
        <v>0</v>
      </c>
      <c r="E29" s="34" t="s">
        <v>1</v>
      </c>
      <c r="F29" s="34" t="s">
        <v>22</v>
      </c>
      <c r="G29" s="37" t="s">
        <v>23</v>
      </c>
      <c r="H29" s="37" t="s">
        <v>24</v>
      </c>
      <c r="I29" s="37" t="s">
        <v>25</v>
      </c>
      <c r="J29" s="37" t="s">
        <v>26</v>
      </c>
      <c r="K29" s="37" t="s">
        <v>2</v>
      </c>
      <c r="L29" s="72">
        <f t="shared" si="9"/>
        <v>27</v>
      </c>
      <c r="M29" s="13">
        <f t="shared" si="12"/>
        <v>3.5040744466800806</v>
      </c>
      <c r="N29" s="12">
        <f t="shared" si="10"/>
        <v>3.6291695112419333</v>
      </c>
      <c r="O29" s="12">
        <f t="shared" si="5"/>
        <v>-0.12509506456185271</v>
      </c>
      <c r="P29" s="12">
        <f t="shared" si="6"/>
        <v>1.5648775177734098E-2</v>
      </c>
      <c r="Q29" s="96">
        <v>3.4821428571428568</v>
      </c>
      <c r="R29" s="75"/>
      <c r="S29" s="66"/>
      <c r="T29" s="66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</row>
    <row r="30" spans="1:51">
      <c r="A30" s="38" t="s">
        <v>27</v>
      </c>
      <c r="B30" s="39" t="s">
        <v>27</v>
      </c>
      <c r="C30" s="40" t="s">
        <v>3</v>
      </c>
      <c r="D30" s="41" t="s">
        <v>3</v>
      </c>
      <c r="E30" s="41" t="s">
        <v>3</v>
      </c>
      <c r="F30" s="58" t="s">
        <v>3</v>
      </c>
      <c r="G30" s="42" t="s">
        <v>3</v>
      </c>
      <c r="H30" s="42" t="s">
        <v>3</v>
      </c>
      <c r="I30" s="42" t="s">
        <v>3</v>
      </c>
      <c r="J30" s="42" t="s">
        <v>3</v>
      </c>
      <c r="K30" s="42" t="s">
        <v>28</v>
      </c>
      <c r="L30" s="72">
        <f t="shared" si="9"/>
        <v>28</v>
      </c>
      <c r="M30" s="13">
        <f t="shared" si="12"/>
        <v>3.6079476861167006</v>
      </c>
      <c r="N30" s="12">
        <f t="shared" si="10"/>
        <v>3.6291695112419333</v>
      </c>
      <c r="O30" s="12">
        <f t="shared" si="5"/>
        <v>-2.1221825125232741E-2</v>
      </c>
      <c r="P30" s="12">
        <f t="shared" si="6"/>
        <v>4.5036586164595965E-4</v>
      </c>
      <c r="Q30" s="96">
        <v>3.4837301587301583</v>
      </c>
      <c r="R30" s="75"/>
      <c r="S30" s="66"/>
      <c r="T30" s="66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</row>
    <row r="31" spans="1:51">
      <c r="A31" s="43">
        <f>(K31/10000*2500)/(E31/100)*10/1000+B31</f>
        <v>3.4002012072434606</v>
      </c>
      <c r="B31" s="43">
        <f>I145</f>
        <v>0.91428571428571437</v>
      </c>
      <c r="C31" s="44">
        <f>C3</f>
        <v>4</v>
      </c>
      <c r="D31" s="43">
        <f>D3</f>
        <v>35</v>
      </c>
      <c r="E31" s="44">
        <f>E3+1</f>
        <v>71</v>
      </c>
      <c r="F31" s="43">
        <f>F3</f>
        <v>12</v>
      </c>
      <c r="G31" s="44">
        <v>5</v>
      </c>
      <c r="H31" s="45">
        <v>10</v>
      </c>
      <c r="I31" s="45">
        <f t="shared" ref="I31:I55" si="13">D31-C31-G31</f>
        <v>26</v>
      </c>
      <c r="J31" s="45">
        <f t="shared" ref="J31:J55" si="14">(E31-2*H31-F31)/2</f>
        <v>19.5</v>
      </c>
      <c r="K31" s="45">
        <f t="shared" si="3"/>
        <v>706</v>
      </c>
      <c r="L31" s="72">
        <f t="shared" si="9"/>
        <v>29</v>
      </c>
      <c r="M31" s="13">
        <f t="shared" si="12"/>
        <v>3.7118209255533205</v>
      </c>
      <c r="N31" s="12">
        <f t="shared" si="10"/>
        <v>3.6291695112419333</v>
      </c>
      <c r="O31" s="12">
        <f t="shared" si="5"/>
        <v>8.2651414311387228E-2</v>
      </c>
      <c r="P31" s="12">
        <f t="shared" si="6"/>
        <v>6.8312562876725854E-3</v>
      </c>
      <c r="Q31" s="96">
        <v>3.4847082494969825</v>
      </c>
      <c r="R31" s="75"/>
      <c r="S31" s="66"/>
      <c r="T31" s="66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</row>
    <row r="32" spans="1:51">
      <c r="A32" s="47">
        <f t="shared" ref="A32:A55" si="15">(K32/10000*2500)/(E32/100)*10/1000+B32</f>
        <v>3.5040744466800806</v>
      </c>
      <c r="B32" s="47">
        <f>B31</f>
        <v>0.91428571428571437</v>
      </c>
      <c r="C32" s="48">
        <f t="shared" ref="C32:D47" si="16">C4</f>
        <v>4.5</v>
      </c>
      <c r="D32" s="47">
        <f t="shared" si="16"/>
        <v>35</v>
      </c>
      <c r="E32" s="48">
        <f>E31</f>
        <v>71</v>
      </c>
      <c r="F32" s="47">
        <f t="shared" ref="F32:F55" si="17">F4</f>
        <v>12</v>
      </c>
      <c r="G32" s="48">
        <v>5</v>
      </c>
      <c r="H32" s="49">
        <v>10</v>
      </c>
      <c r="I32" s="49">
        <f t="shared" si="13"/>
        <v>25.5</v>
      </c>
      <c r="J32" s="49">
        <f t="shared" si="14"/>
        <v>19.5</v>
      </c>
      <c r="K32" s="49">
        <f t="shared" si="3"/>
        <v>735.5</v>
      </c>
      <c r="L32" s="72">
        <f t="shared" si="9"/>
        <v>30</v>
      </c>
      <c r="M32" s="13">
        <f t="shared" si="12"/>
        <v>3.8156941649899396</v>
      </c>
      <c r="N32" s="12">
        <f t="shared" si="10"/>
        <v>3.6291695112419333</v>
      </c>
      <c r="O32" s="12">
        <f t="shared" si="5"/>
        <v>0.18652465374800631</v>
      </c>
      <c r="P32" s="12">
        <f t="shared" si="6"/>
        <v>3.479144645581364E-2</v>
      </c>
      <c r="Q32" s="96">
        <v>3.4867494824016561</v>
      </c>
      <c r="R32" s="75"/>
      <c r="S32" s="66"/>
      <c r="T32" s="66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</row>
    <row r="33" spans="1:51">
      <c r="A33" s="47">
        <f t="shared" si="15"/>
        <v>3.6079476861167006</v>
      </c>
      <c r="B33" s="47">
        <f t="shared" ref="B33:B55" si="18">B32</f>
        <v>0.91428571428571437</v>
      </c>
      <c r="C33" s="48">
        <f t="shared" si="16"/>
        <v>5</v>
      </c>
      <c r="D33" s="47">
        <f t="shared" si="16"/>
        <v>35</v>
      </c>
      <c r="E33" s="48">
        <f t="shared" ref="E33:E55" si="19">E32</f>
        <v>71</v>
      </c>
      <c r="F33" s="47">
        <f t="shared" si="17"/>
        <v>12</v>
      </c>
      <c r="G33" s="48">
        <v>5</v>
      </c>
      <c r="H33" s="49">
        <v>10</v>
      </c>
      <c r="I33" s="49">
        <f t="shared" si="13"/>
        <v>25</v>
      </c>
      <c r="J33" s="49">
        <f t="shared" si="14"/>
        <v>19.5</v>
      </c>
      <c r="K33" s="49">
        <f t="shared" si="3"/>
        <v>765</v>
      </c>
      <c r="L33" s="72">
        <f t="shared" si="9"/>
        <v>31</v>
      </c>
      <c r="M33" s="13">
        <f t="shared" si="12"/>
        <v>3.4424547283702216</v>
      </c>
      <c r="N33" s="12">
        <f t="shared" si="10"/>
        <v>3.6291695112419333</v>
      </c>
      <c r="O33" s="12">
        <f t="shared" si="5"/>
        <v>-0.18671478287171173</v>
      </c>
      <c r="P33" s="12">
        <f t="shared" si="6"/>
        <v>3.4862410142830452E-2</v>
      </c>
      <c r="Q33" s="96">
        <v>3.5030538302277439</v>
      </c>
      <c r="R33" s="75"/>
      <c r="S33" s="66"/>
      <c r="T33" s="66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</row>
    <row r="34" spans="1:51">
      <c r="A34" s="47">
        <f t="shared" si="15"/>
        <v>3.7118209255533205</v>
      </c>
      <c r="B34" s="47">
        <f t="shared" si="18"/>
        <v>0.91428571428571437</v>
      </c>
      <c r="C34" s="48">
        <f t="shared" si="16"/>
        <v>5.5</v>
      </c>
      <c r="D34" s="47">
        <f t="shared" si="16"/>
        <v>35</v>
      </c>
      <c r="E34" s="48">
        <f t="shared" si="19"/>
        <v>71</v>
      </c>
      <c r="F34" s="47">
        <f t="shared" si="17"/>
        <v>12</v>
      </c>
      <c r="G34" s="48">
        <v>5</v>
      </c>
      <c r="H34" s="49">
        <v>10</v>
      </c>
      <c r="I34" s="49">
        <f t="shared" si="13"/>
        <v>24.5</v>
      </c>
      <c r="J34" s="49">
        <f t="shared" si="14"/>
        <v>19.5</v>
      </c>
      <c r="K34" s="49">
        <f t="shared" si="3"/>
        <v>794.5</v>
      </c>
      <c r="L34" s="72">
        <f t="shared" si="9"/>
        <v>32</v>
      </c>
      <c r="M34" s="13">
        <f t="shared" si="12"/>
        <v>3.5463279678068416</v>
      </c>
      <c r="N34" s="12">
        <f t="shared" si="10"/>
        <v>3.6291695112419333</v>
      </c>
      <c r="O34" s="12">
        <f t="shared" si="5"/>
        <v>-8.2841543435091758E-2</v>
      </c>
      <c r="P34" s="12">
        <f t="shared" si="6"/>
        <v>6.862721318708194E-3</v>
      </c>
      <c r="Q34" s="96">
        <v>3.5040744466800806</v>
      </c>
      <c r="R34" s="75"/>
      <c r="S34" s="66"/>
      <c r="T34" s="66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</row>
    <row r="35" spans="1:51">
      <c r="A35" s="51">
        <f t="shared" si="15"/>
        <v>3.8156941649899396</v>
      </c>
      <c r="B35" s="51">
        <f t="shared" si="18"/>
        <v>0.91428571428571437</v>
      </c>
      <c r="C35" s="52">
        <f t="shared" si="16"/>
        <v>6</v>
      </c>
      <c r="D35" s="51">
        <f t="shared" si="16"/>
        <v>35</v>
      </c>
      <c r="E35" s="52">
        <f t="shared" si="19"/>
        <v>71</v>
      </c>
      <c r="F35" s="51">
        <f t="shared" si="17"/>
        <v>12</v>
      </c>
      <c r="G35" s="52">
        <v>5</v>
      </c>
      <c r="H35" s="53">
        <v>10</v>
      </c>
      <c r="I35" s="53">
        <f t="shared" si="13"/>
        <v>24</v>
      </c>
      <c r="J35" s="53">
        <f t="shared" si="14"/>
        <v>19.5</v>
      </c>
      <c r="K35" s="53">
        <f t="shared" si="3"/>
        <v>824</v>
      </c>
      <c r="L35" s="72">
        <f t="shared" si="9"/>
        <v>33</v>
      </c>
      <c r="M35" s="13">
        <f t="shared" si="12"/>
        <v>3.6502012072434606</v>
      </c>
      <c r="N35" s="12">
        <f t="shared" si="10"/>
        <v>3.6291695112419333</v>
      </c>
      <c r="O35" s="12">
        <f t="shared" si="5"/>
        <v>2.1031696001527322E-2</v>
      </c>
      <c r="P35" s="12">
        <f t="shared" si="6"/>
        <v>4.4233223670066035E-4</v>
      </c>
      <c r="Q35" s="96">
        <v>3.5045634920634923</v>
      </c>
      <c r="R35" s="75"/>
      <c r="S35" s="66"/>
      <c r="T35" s="66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</row>
    <row r="36" spans="1:51">
      <c r="A36" s="43">
        <f t="shared" si="15"/>
        <v>3.4424547283702216</v>
      </c>
      <c r="B36" s="43">
        <f t="shared" si="18"/>
        <v>0.91428571428571437</v>
      </c>
      <c r="C36" s="44">
        <f t="shared" si="16"/>
        <v>4</v>
      </c>
      <c r="D36" s="43">
        <f t="shared" si="16"/>
        <v>36</v>
      </c>
      <c r="E36" s="44">
        <f t="shared" si="19"/>
        <v>71</v>
      </c>
      <c r="F36" s="43">
        <f t="shared" si="17"/>
        <v>12</v>
      </c>
      <c r="G36" s="44">
        <v>5</v>
      </c>
      <c r="H36" s="45">
        <v>10</v>
      </c>
      <c r="I36" s="45">
        <f t="shared" si="13"/>
        <v>27</v>
      </c>
      <c r="J36" s="45">
        <f t="shared" si="14"/>
        <v>19.5</v>
      </c>
      <c r="K36" s="45">
        <f t="shared" si="3"/>
        <v>718</v>
      </c>
      <c r="L36" s="72">
        <f t="shared" si="9"/>
        <v>34</v>
      </c>
      <c r="M36" s="13">
        <f t="shared" si="12"/>
        <v>3.7540744466800806</v>
      </c>
      <c r="N36" s="12">
        <f t="shared" si="10"/>
        <v>3.6291695112419333</v>
      </c>
      <c r="O36" s="12">
        <f t="shared" si="5"/>
        <v>0.12490493543814729</v>
      </c>
      <c r="P36" s="12">
        <f t="shared" si="6"/>
        <v>1.5601242896807742E-2</v>
      </c>
      <c r="Q36" s="96">
        <v>3.5071428571428571</v>
      </c>
      <c r="R36" s="75"/>
      <c r="S36" s="66"/>
      <c r="T36" s="66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</row>
    <row r="37" spans="1:51">
      <c r="A37" s="47">
        <f t="shared" si="15"/>
        <v>3.5463279678068416</v>
      </c>
      <c r="B37" s="47">
        <f t="shared" si="18"/>
        <v>0.91428571428571437</v>
      </c>
      <c r="C37" s="48">
        <f t="shared" si="16"/>
        <v>4.5</v>
      </c>
      <c r="D37" s="47">
        <f t="shared" si="16"/>
        <v>36</v>
      </c>
      <c r="E37" s="48">
        <f t="shared" si="19"/>
        <v>71</v>
      </c>
      <c r="F37" s="47">
        <f t="shared" si="17"/>
        <v>12</v>
      </c>
      <c r="G37" s="48">
        <v>5</v>
      </c>
      <c r="H37" s="49">
        <v>10</v>
      </c>
      <c r="I37" s="49">
        <f t="shared" si="13"/>
        <v>26.5</v>
      </c>
      <c r="J37" s="49">
        <f t="shared" si="14"/>
        <v>19.5</v>
      </c>
      <c r="K37" s="49">
        <f t="shared" si="3"/>
        <v>747.5</v>
      </c>
      <c r="L37" s="72">
        <f t="shared" si="9"/>
        <v>35</v>
      </c>
      <c r="M37" s="13">
        <f t="shared" si="12"/>
        <v>3.8579476861166997</v>
      </c>
      <c r="N37" s="12">
        <f t="shared" si="10"/>
        <v>3.6291695112419333</v>
      </c>
      <c r="O37" s="12">
        <f t="shared" si="5"/>
        <v>0.22877817487476637</v>
      </c>
      <c r="P37" s="12">
        <f t="shared" si="6"/>
        <v>5.2339453299029184E-2</v>
      </c>
      <c r="Q37" s="96">
        <v>3.5098739495798323</v>
      </c>
      <c r="R37" s="75"/>
      <c r="S37" s="66"/>
      <c r="T37" s="66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</row>
    <row r="38" spans="1:51">
      <c r="A38" s="47">
        <f t="shared" si="15"/>
        <v>3.6502012072434606</v>
      </c>
      <c r="B38" s="47">
        <f t="shared" si="18"/>
        <v>0.91428571428571437</v>
      </c>
      <c r="C38" s="48">
        <f t="shared" si="16"/>
        <v>5</v>
      </c>
      <c r="D38" s="47">
        <f t="shared" si="16"/>
        <v>36</v>
      </c>
      <c r="E38" s="48">
        <f t="shared" si="19"/>
        <v>71</v>
      </c>
      <c r="F38" s="47">
        <f t="shared" si="17"/>
        <v>12</v>
      </c>
      <c r="G38" s="48">
        <v>5</v>
      </c>
      <c r="H38" s="49">
        <v>10</v>
      </c>
      <c r="I38" s="49">
        <f t="shared" si="13"/>
        <v>26</v>
      </c>
      <c r="J38" s="49">
        <f t="shared" si="14"/>
        <v>19.5</v>
      </c>
      <c r="K38" s="49">
        <f t="shared" si="3"/>
        <v>777</v>
      </c>
      <c r="L38" s="72">
        <f t="shared" si="9"/>
        <v>36</v>
      </c>
      <c r="M38" s="13">
        <f t="shared" si="12"/>
        <v>3.4847082494969825</v>
      </c>
      <c r="N38" s="12">
        <f t="shared" si="10"/>
        <v>3.6291695112419333</v>
      </c>
      <c r="O38" s="12">
        <f t="shared" si="5"/>
        <v>-0.14446126174495078</v>
      </c>
      <c r="P38" s="12">
        <f t="shared" si="6"/>
        <v>2.0869056144943179E-2</v>
      </c>
      <c r="Q38" s="96">
        <v>3.5234406438631796</v>
      </c>
      <c r="R38" s="75"/>
      <c r="S38" s="66"/>
      <c r="T38" s="66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</row>
    <row r="39" spans="1:51">
      <c r="A39" s="47">
        <f t="shared" si="15"/>
        <v>3.7540744466800806</v>
      </c>
      <c r="B39" s="47">
        <f t="shared" si="18"/>
        <v>0.91428571428571437</v>
      </c>
      <c r="C39" s="48">
        <f t="shared" si="16"/>
        <v>5.5</v>
      </c>
      <c r="D39" s="47">
        <f t="shared" si="16"/>
        <v>36</v>
      </c>
      <c r="E39" s="48">
        <f t="shared" si="19"/>
        <v>71</v>
      </c>
      <c r="F39" s="47">
        <f t="shared" si="17"/>
        <v>12</v>
      </c>
      <c r="G39" s="48">
        <v>5</v>
      </c>
      <c r="H39" s="49">
        <v>10</v>
      </c>
      <c r="I39" s="49">
        <f t="shared" si="13"/>
        <v>25.5</v>
      </c>
      <c r="J39" s="49">
        <f t="shared" si="14"/>
        <v>19.5</v>
      </c>
      <c r="K39" s="49">
        <f t="shared" si="3"/>
        <v>806.5</v>
      </c>
      <c r="L39" s="72">
        <f t="shared" si="9"/>
        <v>37</v>
      </c>
      <c r="M39" s="13">
        <f t="shared" si="12"/>
        <v>3.5885814889336016</v>
      </c>
      <c r="N39" s="12">
        <f t="shared" si="10"/>
        <v>3.6291695112419333</v>
      </c>
      <c r="O39" s="12">
        <f t="shared" si="5"/>
        <v>-4.0588022308331695E-2</v>
      </c>
      <c r="P39" s="12">
        <f t="shared" si="6"/>
        <v>1.6473875549016313E-3</v>
      </c>
      <c r="Q39" s="96">
        <v>3.5245798319327726</v>
      </c>
      <c r="R39" s="75"/>
      <c r="S39" s="66"/>
      <c r="T39" s="66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</row>
    <row r="40" spans="1:51">
      <c r="A40" s="51">
        <f t="shared" si="15"/>
        <v>3.8579476861166997</v>
      </c>
      <c r="B40" s="51">
        <f t="shared" si="18"/>
        <v>0.91428571428571437</v>
      </c>
      <c r="C40" s="52">
        <f t="shared" si="16"/>
        <v>6</v>
      </c>
      <c r="D40" s="51">
        <f t="shared" si="16"/>
        <v>36</v>
      </c>
      <c r="E40" s="52">
        <f t="shared" si="19"/>
        <v>71</v>
      </c>
      <c r="F40" s="51">
        <f t="shared" si="17"/>
        <v>12</v>
      </c>
      <c r="G40" s="52">
        <v>5</v>
      </c>
      <c r="H40" s="53">
        <v>10</v>
      </c>
      <c r="I40" s="53">
        <f t="shared" si="13"/>
        <v>25</v>
      </c>
      <c r="J40" s="53">
        <f t="shared" si="14"/>
        <v>19.5</v>
      </c>
      <c r="K40" s="53">
        <f t="shared" si="3"/>
        <v>836</v>
      </c>
      <c r="L40" s="72">
        <f t="shared" si="9"/>
        <v>38</v>
      </c>
      <c r="M40" s="13">
        <f t="shared" si="12"/>
        <v>3.6924547283702207</v>
      </c>
      <c r="N40" s="12">
        <f t="shared" si="10"/>
        <v>3.6291695112419333</v>
      </c>
      <c r="O40" s="12">
        <f t="shared" si="5"/>
        <v>6.3285217128287385E-2</v>
      </c>
      <c r="P40" s="12">
        <f t="shared" si="6"/>
        <v>4.0050187069744789E-3</v>
      </c>
      <c r="Q40" s="96">
        <v>3.5250000000000004</v>
      </c>
      <c r="R40" s="75"/>
      <c r="S40" s="66"/>
      <c r="T40" s="66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</row>
    <row r="41" spans="1:51">
      <c r="A41" s="43">
        <f t="shared" si="15"/>
        <v>3.4847082494969825</v>
      </c>
      <c r="B41" s="43">
        <f t="shared" si="18"/>
        <v>0.91428571428571437</v>
      </c>
      <c r="C41" s="44">
        <f t="shared" si="16"/>
        <v>4</v>
      </c>
      <c r="D41" s="43">
        <f t="shared" si="16"/>
        <v>37</v>
      </c>
      <c r="E41" s="44">
        <f t="shared" si="19"/>
        <v>71</v>
      </c>
      <c r="F41" s="43">
        <f t="shared" si="17"/>
        <v>12</v>
      </c>
      <c r="G41" s="44">
        <v>5</v>
      </c>
      <c r="H41" s="45">
        <v>10</v>
      </c>
      <c r="I41" s="45">
        <f t="shared" si="13"/>
        <v>28</v>
      </c>
      <c r="J41" s="45">
        <f t="shared" si="14"/>
        <v>19.5</v>
      </c>
      <c r="K41" s="45">
        <f t="shared" si="3"/>
        <v>730</v>
      </c>
      <c r="L41" s="72">
        <f t="shared" si="9"/>
        <v>39</v>
      </c>
      <c r="M41" s="13">
        <f t="shared" si="12"/>
        <v>3.7963279678068416</v>
      </c>
      <c r="N41" s="12">
        <f t="shared" si="10"/>
        <v>3.6291695112419333</v>
      </c>
      <c r="O41" s="12">
        <f t="shared" si="5"/>
        <v>0.16715845656490824</v>
      </c>
      <c r="P41" s="12">
        <f t="shared" si="6"/>
        <v>2.7941949601162315E-2</v>
      </c>
      <c r="Q41" s="96">
        <v>3.5253968253968253</v>
      </c>
      <c r="T41" s="66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</row>
    <row r="42" spans="1:51">
      <c r="A42" s="47">
        <f t="shared" si="15"/>
        <v>3.5885814889336016</v>
      </c>
      <c r="B42" s="47">
        <f t="shared" si="18"/>
        <v>0.91428571428571437</v>
      </c>
      <c r="C42" s="48">
        <f t="shared" si="16"/>
        <v>4.5</v>
      </c>
      <c r="D42" s="47">
        <f t="shared" si="16"/>
        <v>37</v>
      </c>
      <c r="E42" s="48">
        <f t="shared" si="19"/>
        <v>71</v>
      </c>
      <c r="F42" s="47">
        <f t="shared" si="17"/>
        <v>12</v>
      </c>
      <c r="G42" s="48">
        <v>5</v>
      </c>
      <c r="H42" s="49">
        <v>10</v>
      </c>
      <c r="I42" s="49">
        <f t="shared" si="13"/>
        <v>27.5</v>
      </c>
      <c r="J42" s="49">
        <f t="shared" si="14"/>
        <v>19.5</v>
      </c>
      <c r="K42" s="49">
        <f t="shared" si="3"/>
        <v>759.5</v>
      </c>
      <c r="L42" s="72">
        <f t="shared" si="9"/>
        <v>40</v>
      </c>
      <c r="M42" s="13">
        <f t="shared" si="12"/>
        <v>3.9002012072434606</v>
      </c>
      <c r="N42" s="12">
        <f t="shared" si="10"/>
        <v>3.6291695112419333</v>
      </c>
      <c r="O42" s="12">
        <f t="shared" si="5"/>
        <v>0.27103169600152732</v>
      </c>
      <c r="P42" s="12">
        <f t="shared" si="6"/>
        <v>7.3458180237464324E-2</v>
      </c>
      <c r="Q42" s="96">
        <v>3.5302277432712215</v>
      </c>
      <c r="R42" s="75"/>
      <c r="S42" s="66"/>
      <c r="T42" s="66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</row>
    <row r="43" spans="1:51">
      <c r="A43" s="47">
        <f t="shared" si="15"/>
        <v>3.6924547283702207</v>
      </c>
      <c r="B43" s="47">
        <f t="shared" si="18"/>
        <v>0.91428571428571437</v>
      </c>
      <c r="C43" s="48">
        <f t="shared" si="16"/>
        <v>5</v>
      </c>
      <c r="D43" s="47">
        <f t="shared" si="16"/>
        <v>37</v>
      </c>
      <c r="E43" s="48">
        <f t="shared" si="19"/>
        <v>71</v>
      </c>
      <c r="F43" s="47">
        <f t="shared" si="17"/>
        <v>12</v>
      </c>
      <c r="G43" s="48">
        <v>5</v>
      </c>
      <c r="H43" s="49">
        <v>10</v>
      </c>
      <c r="I43" s="49">
        <f t="shared" si="13"/>
        <v>27</v>
      </c>
      <c r="J43" s="49">
        <f t="shared" si="14"/>
        <v>19.5</v>
      </c>
      <c r="K43" s="49">
        <f t="shared" si="3"/>
        <v>789</v>
      </c>
      <c r="L43" s="72">
        <f t="shared" si="9"/>
        <v>41</v>
      </c>
      <c r="M43" s="13">
        <f t="shared" si="12"/>
        <v>3.3579476861166997</v>
      </c>
      <c r="N43" s="12">
        <f t="shared" si="10"/>
        <v>3.6291695112419333</v>
      </c>
      <c r="O43" s="12">
        <f t="shared" si="5"/>
        <v>-0.27122182512523363</v>
      </c>
      <c r="P43" s="12">
        <f t="shared" si="6"/>
        <v>7.3561278424262813E-2</v>
      </c>
      <c r="Q43" s="96">
        <v>3.5428571428571436</v>
      </c>
      <c r="R43" s="75"/>
      <c r="S43" s="66"/>
      <c r="T43" s="66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</row>
    <row r="44" spans="1:51">
      <c r="A44" s="47">
        <f t="shared" si="15"/>
        <v>3.7963279678068416</v>
      </c>
      <c r="B44" s="47">
        <f t="shared" si="18"/>
        <v>0.91428571428571437</v>
      </c>
      <c r="C44" s="48">
        <f t="shared" si="16"/>
        <v>5.5</v>
      </c>
      <c r="D44" s="47">
        <f t="shared" si="16"/>
        <v>37</v>
      </c>
      <c r="E44" s="48">
        <f t="shared" si="19"/>
        <v>71</v>
      </c>
      <c r="F44" s="47">
        <f t="shared" si="17"/>
        <v>12</v>
      </c>
      <c r="G44" s="48">
        <v>5</v>
      </c>
      <c r="H44" s="49">
        <v>10</v>
      </c>
      <c r="I44" s="49">
        <f t="shared" si="13"/>
        <v>26.5</v>
      </c>
      <c r="J44" s="49">
        <f t="shared" si="14"/>
        <v>19.5</v>
      </c>
      <c r="K44" s="49">
        <f t="shared" si="3"/>
        <v>818.5</v>
      </c>
      <c r="L44" s="72">
        <f t="shared" si="9"/>
        <v>42</v>
      </c>
      <c r="M44" s="13">
        <f t="shared" si="12"/>
        <v>3.4618209255533197</v>
      </c>
      <c r="N44" s="12">
        <f t="shared" si="10"/>
        <v>3.6291695112419333</v>
      </c>
      <c r="O44" s="12">
        <f t="shared" si="5"/>
        <v>-0.16734858568861366</v>
      </c>
      <c r="P44" s="12">
        <f t="shared" si="6"/>
        <v>2.8005549131979269E-2</v>
      </c>
      <c r="Q44" s="96">
        <v>3.5462301587301592</v>
      </c>
      <c r="R44" s="75"/>
      <c r="S44" s="66"/>
      <c r="T44" s="66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</row>
    <row r="45" spans="1:51">
      <c r="A45" s="51">
        <f t="shared" si="15"/>
        <v>3.9002012072434606</v>
      </c>
      <c r="B45" s="51">
        <f t="shared" si="18"/>
        <v>0.91428571428571437</v>
      </c>
      <c r="C45" s="52">
        <f t="shared" si="16"/>
        <v>6</v>
      </c>
      <c r="D45" s="51">
        <f t="shared" si="16"/>
        <v>37</v>
      </c>
      <c r="E45" s="52">
        <f t="shared" si="19"/>
        <v>71</v>
      </c>
      <c r="F45" s="51">
        <f t="shared" si="17"/>
        <v>12</v>
      </c>
      <c r="G45" s="52">
        <v>5</v>
      </c>
      <c r="H45" s="53">
        <v>10</v>
      </c>
      <c r="I45" s="53">
        <f t="shared" si="13"/>
        <v>26</v>
      </c>
      <c r="J45" s="53">
        <f t="shared" si="14"/>
        <v>19.5</v>
      </c>
      <c r="K45" s="53">
        <f t="shared" si="3"/>
        <v>848</v>
      </c>
      <c r="L45" s="72">
        <f t="shared" si="9"/>
        <v>43</v>
      </c>
      <c r="M45" s="13">
        <f t="shared" si="12"/>
        <v>3.5656941649899405</v>
      </c>
      <c r="N45" s="12">
        <f t="shared" si="10"/>
        <v>3.6291695112419333</v>
      </c>
      <c r="O45" s="12">
        <f t="shared" si="5"/>
        <v>-6.3475346251992804E-2</v>
      </c>
      <c r="P45" s="12">
        <f t="shared" si="6"/>
        <v>4.0291195818103771E-3</v>
      </c>
      <c r="Q45" s="96">
        <v>3.5463279678068416</v>
      </c>
      <c r="R45" s="75"/>
      <c r="S45" s="66"/>
      <c r="T45" s="66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</row>
    <row r="46" spans="1:51">
      <c r="A46" s="43">
        <f t="shared" si="15"/>
        <v>3.3579476861166997</v>
      </c>
      <c r="B46" s="43">
        <f t="shared" si="18"/>
        <v>0.91428571428571437</v>
      </c>
      <c r="C46" s="44">
        <f t="shared" si="16"/>
        <v>4</v>
      </c>
      <c r="D46" s="43">
        <f t="shared" si="16"/>
        <v>34</v>
      </c>
      <c r="E46" s="44">
        <f t="shared" si="19"/>
        <v>71</v>
      </c>
      <c r="F46" s="43">
        <f t="shared" si="17"/>
        <v>12</v>
      </c>
      <c r="G46" s="44">
        <v>5</v>
      </c>
      <c r="H46" s="45">
        <v>10</v>
      </c>
      <c r="I46" s="45">
        <f t="shared" si="13"/>
        <v>25</v>
      </c>
      <c r="J46" s="45">
        <f t="shared" si="14"/>
        <v>19.5</v>
      </c>
      <c r="K46" s="45">
        <f t="shared" si="3"/>
        <v>694</v>
      </c>
      <c r="L46" s="72">
        <f t="shared" si="9"/>
        <v>44</v>
      </c>
      <c r="M46" s="13">
        <f t="shared" si="12"/>
        <v>3.6695674044265596</v>
      </c>
      <c r="N46" s="12">
        <f t="shared" si="10"/>
        <v>3.6291695112419333</v>
      </c>
      <c r="O46" s="12">
        <f t="shared" si="5"/>
        <v>4.0397893184626277E-2</v>
      </c>
      <c r="P46" s="12">
        <f t="shared" si="6"/>
        <v>1.6319897737564742E-3</v>
      </c>
      <c r="Q46" s="96">
        <v>3.5465320910973093</v>
      </c>
      <c r="R46" s="75"/>
      <c r="S46" s="66"/>
      <c r="T46" s="66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</row>
    <row r="47" spans="1:51">
      <c r="A47" s="47">
        <f t="shared" si="15"/>
        <v>3.4618209255533197</v>
      </c>
      <c r="B47" s="47">
        <f t="shared" si="18"/>
        <v>0.91428571428571437</v>
      </c>
      <c r="C47" s="48">
        <f t="shared" si="16"/>
        <v>4.5</v>
      </c>
      <c r="D47" s="47">
        <f t="shared" si="16"/>
        <v>34</v>
      </c>
      <c r="E47" s="48">
        <f t="shared" si="19"/>
        <v>71</v>
      </c>
      <c r="F47" s="47">
        <f t="shared" si="17"/>
        <v>12</v>
      </c>
      <c r="G47" s="48">
        <v>5</v>
      </c>
      <c r="H47" s="49">
        <v>10</v>
      </c>
      <c r="I47" s="49">
        <f t="shared" si="13"/>
        <v>24.5</v>
      </c>
      <c r="J47" s="49">
        <f t="shared" si="14"/>
        <v>19.5</v>
      </c>
      <c r="K47" s="49">
        <f t="shared" si="3"/>
        <v>723.5</v>
      </c>
      <c r="L47" s="72">
        <f t="shared" si="9"/>
        <v>45</v>
      </c>
      <c r="M47" s="13">
        <f t="shared" si="12"/>
        <v>3.7734406438631796</v>
      </c>
      <c r="N47" s="12">
        <f t="shared" si="10"/>
        <v>3.6291695112419333</v>
      </c>
      <c r="O47" s="12">
        <f t="shared" si="5"/>
        <v>0.14427113262124625</v>
      </c>
      <c r="P47" s="12">
        <f t="shared" si="6"/>
        <v>2.0814159707817224E-2</v>
      </c>
      <c r="Q47" s="96">
        <v>3.5539915966386557</v>
      </c>
      <c r="R47" s="75"/>
      <c r="S47" s="66"/>
      <c r="T47" s="66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</row>
    <row r="48" spans="1:51">
      <c r="A48" s="47">
        <f t="shared" si="15"/>
        <v>3.5656941649899405</v>
      </c>
      <c r="B48" s="47">
        <f t="shared" si="18"/>
        <v>0.91428571428571437</v>
      </c>
      <c r="C48" s="48">
        <f t="shared" ref="C48:D55" si="20">C20</f>
        <v>5</v>
      </c>
      <c r="D48" s="47">
        <f t="shared" si="20"/>
        <v>34</v>
      </c>
      <c r="E48" s="48">
        <f t="shared" si="19"/>
        <v>71</v>
      </c>
      <c r="F48" s="47">
        <f t="shared" si="17"/>
        <v>12</v>
      </c>
      <c r="G48" s="48">
        <v>5</v>
      </c>
      <c r="H48" s="49">
        <v>10</v>
      </c>
      <c r="I48" s="49">
        <f t="shared" si="13"/>
        <v>24</v>
      </c>
      <c r="J48" s="49">
        <f t="shared" si="14"/>
        <v>19.5</v>
      </c>
      <c r="K48" s="49">
        <f t="shared" si="3"/>
        <v>753</v>
      </c>
      <c r="L48" s="72">
        <f t="shared" si="9"/>
        <v>46</v>
      </c>
      <c r="M48" s="13">
        <f t="shared" si="12"/>
        <v>3.3156941649899405</v>
      </c>
      <c r="N48" s="12">
        <f t="shared" si="10"/>
        <v>3.6291695112419333</v>
      </c>
      <c r="O48" s="12">
        <f t="shared" si="5"/>
        <v>-0.3134753462519928</v>
      </c>
      <c r="P48" s="12">
        <f t="shared" si="6"/>
        <v>9.8266792707806777E-2</v>
      </c>
      <c r="Q48" s="96">
        <v>3.5628364389233953</v>
      </c>
      <c r="R48" s="75"/>
      <c r="S48" s="66"/>
      <c r="T48" s="66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</row>
    <row r="49" spans="1:51">
      <c r="A49" s="47">
        <f t="shared" si="15"/>
        <v>3.6695674044265596</v>
      </c>
      <c r="B49" s="47">
        <f t="shared" si="18"/>
        <v>0.91428571428571437</v>
      </c>
      <c r="C49" s="48">
        <f t="shared" si="20"/>
        <v>5.5</v>
      </c>
      <c r="D49" s="47">
        <f t="shared" si="20"/>
        <v>34</v>
      </c>
      <c r="E49" s="48">
        <f t="shared" si="19"/>
        <v>71</v>
      </c>
      <c r="F49" s="47">
        <f t="shared" si="17"/>
        <v>12</v>
      </c>
      <c r="G49" s="48">
        <v>5</v>
      </c>
      <c r="H49" s="49">
        <v>10</v>
      </c>
      <c r="I49" s="49">
        <f t="shared" si="13"/>
        <v>23.5</v>
      </c>
      <c r="J49" s="49">
        <f t="shared" si="14"/>
        <v>19.5</v>
      </c>
      <c r="K49" s="49">
        <f t="shared" si="3"/>
        <v>782.5</v>
      </c>
      <c r="L49" s="72">
        <f t="shared" si="9"/>
        <v>47</v>
      </c>
      <c r="M49" s="13">
        <f t="shared" si="12"/>
        <v>3.4195674044265596</v>
      </c>
      <c r="N49" s="12">
        <f t="shared" si="10"/>
        <v>3.6291695112419333</v>
      </c>
      <c r="O49" s="12">
        <f t="shared" si="5"/>
        <v>-0.20960210681537372</v>
      </c>
      <c r="P49" s="12">
        <f t="shared" si="6"/>
        <v>4.3933043181443338E-2</v>
      </c>
      <c r="Q49" s="96">
        <v>3.5656941649899405</v>
      </c>
      <c r="R49" s="75"/>
      <c r="S49" s="66"/>
      <c r="T49" s="66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</row>
    <row r="50" spans="1:51">
      <c r="A50" s="51">
        <f t="shared" si="15"/>
        <v>3.7734406438631796</v>
      </c>
      <c r="B50" s="51">
        <f t="shared" si="18"/>
        <v>0.91428571428571437</v>
      </c>
      <c r="C50" s="52">
        <f t="shared" si="20"/>
        <v>6</v>
      </c>
      <c r="D50" s="51">
        <f t="shared" si="20"/>
        <v>34</v>
      </c>
      <c r="E50" s="52">
        <f t="shared" si="19"/>
        <v>71</v>
      </c>
      <c r="F50" s="51">
        <f t="shared" si="17"/>
        <v>12</v>
      </c>
      <c r="G50" s="52">
        <v>5</v>
      </c>
      <c r="H50" s="53">
        <v>10</v>
      </c>
      <c r="I50" s="53">
        <f t="shared" si="13"/>
        <v>23</v>
      </c>
      <c r="J50" s="53">
        <f t="shared" si="14"/>
        <v>19.5</v>
      </c>
      <c r="K50" s="53">
        <f t="shared" si="3"/>
        <v>812</v>
      </c>
      <c r="L50" s="72">
        <f t="shared" si="9"/>
        <v>48</v>
      </c>
      <c r="M50" s="13">
        <f t="shared" si="12"/>
        <v>3.5234406438631796</v>
      </c>
      <c r="N50" s="12">
        <f t="shared" si="10"/>
        <v>3.6291695112419333</v>
      </c>
      <c r="O50" s="12">
        <f t="shared" si="5"/>
        <v>-0.10572886737875375</v>
      </c>
      <c r="P50" s="12">
        <f t="shared" si="6"/>
        <v>1.1178593397194099E-2</v>
      </c>
      <c r="Q50" s="96">
        <v>3.5670634920634923</v>
      </c>
      <c r="R50" s="75"/>
      <c r="S50" s="66"/>
      <c r="T50" s="66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</row>
    <row r="51" spans="1:51">
      <c r="A51" s="47">
        <f t="shared" si="15"/>
        <v>3.3156941649899405</v>
      </c>
      <c r="B51" s="43">
        <f t="shared" si="18"/>
        <v>0.91428571428571437</v>
      </c>
      <c r="C51" s="44">
        <f t="shared" si="20"/>
        <v>4</v>
      </c>
      <c r="D51" s="43">
        <f t="shared" si="20"/>
        <v>33</v>
      </c>
      <c r="E51" s="44">
        <f t="shared" si="19"/>
        <v>71</v>
      </c>
      <c r="F51" s="43">
        <f t="shared" si="17"/>
        <v>12</v>
      </c>
      <c r="G51" s="44">
        <v>5</v>
      </c>
      <c r="H51" s="45">
        <v>10</v>
      </c>
      <c r="I51" s="45">
        <f t="shared" si="13"/>
        <v>24</v>
      </c>
      <c r="J51" s="45">
        <f t="shared" si="14"/>
        <v>19.5</v>
      </c>
      <c r="K51" s="45">
        <f t="shared" si="3"/>
        <v>682</v>
      </c>
      <c r="L51" s="72">
        <f t="shared" si="9"/>
        <v>49</v>
      </c>
      <c r="M51" s="13">
        <f t="shared" si="12"/>
        <v>3.6273138832997986</v>
      </c>
      <c r="N51" s="12">
        <f t="shared" si="10"/>
        <v>3.6291695112419333</v>
      </c>
      <c r="O51" s="12">
        <f t="shared" si="5"/>
        <v>-1.8556279421346744E-3</v>
      </c>
      <c r="P51" s="12">
        <f t="shared" si="6"/>
        <v>3.4433550596309668E-6</v>
      </c>
      <c r="Q51" s="96">
        <v>3.5678571428571431</v>
      </c>
      <c r="R51" s="75"/>
      <c r="S51" s="66"/>
      <c r="T51" s="66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</row>
    <row r="52" spans="1:51">
      <c r="A52" s="47">
        <f t="shared" si="15"/>
        <v>3.4195674044265596</v>
      </c>
      <c r="B52" s="47">
        <f t="shared" si="18"/>
        <v>0.91428571428571437</v>
      </c>
      <c r="C52" s="48">
        <f t="shared" si="20"/>
        <v>4.5</v>
      </c>
      <c r="D52" s="47">
        <f t="shared" si="20"/>
        <v>33</v>
      </c>
      <c r="E52" s="48">
        <f t="shared" si="19"/>
        <v>71</v>
      </c>
      <c r="F52" s="47">
        <f t="shared" si="17"/>
        <v>12</v>
      </c>
      <c r="G52" s="48">
        <v>5</v>
      </c>
      <c r="H52" s="49">
        <v>10</v>
      </c>
      <c r="I52" s="49">
        <f t="shared" si="13"/>
        <v>23.5</v>
      </c>
      <c r="J52" s="49">
        <f t="shared" si="14"/>
        <v>19.5</v>
      </c>
      <c r="K52" s="49">
        <f t="shared" si="3"/>
        <v>711.5</v>
      </c>
      <c r="L52" s="72">
        <f t="shared" si="9"/>
        <v>50</v>
      </c>
      <c r="M52" s="13">
        <f t="shared" si="12"/>
        <v>3.7311871227364186</v>
      </c>
      <c r="N52" s="12">
        <f t="shared" si="10"/>
        <v>3.6291695112419333</v>
      </c>
      <c r="O52" s="12">
        <f t="shared" si="5"/>
        <v>0.10201761149448529</v>
      </c>
      <c r="P52" s="12">
        <f t="shared" si="6"/>
        <v>1.0407593055039738E-2</v>
      </c>
      <c r="Q52" s="96">
        <v>3.5686974789915968</v>
      </c>
      <c r="R52" s="75"/>
      <c r="S52" s="66"/>
      <c r="T52" s="66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</row>
    <row r="53" spans="1:51">
      <c r="A53" s="47">
        <f t="shared" si="15"/>
        <v>3.5234406438631796</v>
      </c>
      <c r="B53" s="47">
        <f t="shared" si="18"/>
        <v>0.91428571428571437</v>
      </c>
      <c r="C53" s="48">
        <f t="shared" si="20"/>
        <v>5</v>
      </c>
      <c r="D53" s="47">
        <f t="shared" si="20"/>
        <v>33</v>
      </c>
      <c r="E53" s="48">
        <f t="shared" si="19"/>
        <v>71</v>
      </c>
      <c r="F53" s="47">
        <f t="shared" si="17"/>
        <v>12</v>
      </c>
      <c r="G53" s="48">
        <v>5</v>
      </c>
      <c r="H53" s="49">
        <v>10</v>
      </c>
      <c r="I53" s="49">
        <f t="shared" si="13"/>
        <v>23</v>
      </c>
      <c r="J53" s="49">
        <f t="shared" si="14"/>
        <v>19.5</v>
      </c>
      <c r="K53" s="49">
        <f t="shared" si="3"/>
        <v>741</v>
      </c>
      <c r="L53" s="72">
        <f t="shared" si="9"/>
        <v>51</v>
      </c>
      <c r="M53" s="13">
        <f t="shared" ref="M53:M77" si="21">A59</f>
        <v>3.3795634920634914</v>
      </c>
      <c r="N53" s="12">
        <f t="shared" si="10"/>
        <v>3.6291695112419333</v>
      </c>
      <c r="O53" s="12">
        <f t="shared" si="5"/>
        <v>-0.24960601917844194</v>
      </c>
      <c r="P53" s="12">
        <f t="shared" si="6"/>
        <v>6.2303164810108724E-2</v>
      </c>
      <c r="Q53" s="96">
        <v>3.583403361344538</v>
      </c>
      <c r="R53" s="75"/>
      <c r="S53" s="66"/>
      <c r="T53" s="66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</row>
    <row r="54" spans="1:51">
      <c r="A54" s="47">
        <f t="shared" si="15"/>
        <v>3.6273138832997986</v>
      </c>
      <c r="B54" s="47">
        <f t="shared" si="18"/>
        <v>0.91428571428571437</v>
      </c>
      <c r="C54" s="48">
        <f t="shared" si="20"/>
        <v>5.5</v>
      </c>
      <c r="D54" s="47">
        <f t="shared" si="20"/>
        <v>33</v>
      </c>
      <c r="E54" s="48">
        <f t="shared" si="19"/>
        <v>71</v>
      </c>
      <c r="F54" s="47">
        <f t="shared" si="17"/>
        <v>12</v>
      </c>
      <c r="G54" s="48">
        <v>5</v>
      </c>
      <c r="H54" s="49">
        <v>10</v>
      </c>
      <c r="I54" s="49">
        <f t="shared" si="13"/>
        <v>22.5</v>
      </c>
      <c r="J54" s="49">
        <f t="shared" si="14"/>
        <v>19.5</v>
      </c>
      <c r="K54" s="49">
        <f t="shared" si="3"/>
        <v>770.5</v>
      </c>
      <c r="L54" s="72">
        <f t="shared" si="9"/>
        <v>52</v>
      </c>
      <c r="M54" s="13">
        <f t="shared" si="21"/>
        <v>3.4837301587301583</v>
      </c>
      <c r="N54" s="12">
        <f t="shared" si="10"/>
        <v>3.6291695112419333</v>
      </c>
      <c r="O54" s="12">
        <f t="shared" si="5"/>
        <v>-0.14543935251177498</v>
      </c>
      <c r="P54" s="12">
        <f t="shared" si="6"/>
        <v>2.1152605259044346E-2</v>
      </c>
      <c r="Q54" s="96">
        <v>3.5857142857142863</v>
      </c>
      <c r="R54" s="75"/>
      <c r="S54" s="66"/>
      <c r="T54" s="66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</row>
    <row r="55" spans="1:51">
      <c r="A55" s="51">
        <f t="shared" si="15"/>
        <v>3.7311871227364186</v>
      </c>
      <c r="B55" s="51">
        <f t="shared" si="18"/>
        <v>0.91428571428571437</v>
      </c>
      <c r="C55" s="52">
        <f t="shared" si="20"/>
        <v>6</v>
      </c>
      <c r="D55" s="51">
        <f t="shared" si="20"/>
        <v>33</v>
      </c>
      <c r="E55" s="52">
        <f t="shared" si="19"/>
        <v>71</v>
      </c>
      <c r="F55" s="51">
        <f t="shared" si="17"/>
        <v>12</v>
      </c>
      <c r="G55" s="52">
        <v>5</v>
      </c>
      <c r="H55" s="53">
        <v>10</v>
      </c>
      <c r="I55" s="53">
        <f t="shared" si="13"/>
        <v>22</v>
      </c>
      <c r="J55" s="53">
        <f t="shared" si="14"/>
        <v>19.5</v>
      </c>
      <c r="K55" s="53">
        <f t="shared" si="3"/>
        <v>800</v>
      </c>
      <c r="L55" s="72">
        <f t="shared" si="9"/>
        <v>53</v>
      </c>
      <c r="M55" s="13">
        <f t="shared" si="21"/>
        <v>3.5878968253968253</v>
      </c>
      <c r="N55" s="12">
        <f t="shared" si="10"/>
        <v>3.6291695112419333</v>
      </c>
      <c r="O55" s="12">
        <f t="shared" si="5"/>
        <v>-4.1272685845108015E-2</v>
      </c>
      <c r="P55" s="12">
        <f t="shared" si="6"/>
        <v>1.7034345968689796E-3</v>
      </c>
      <c r="Q55" s="96">
        <v>3.5878968253968253</v>
      </c>
      <c r="R55" s="75"/>
      <c r="S55" s="66"/>
      <c r="T55" s="66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</row>
    <row r="56" spans="1:51">
      <c r="A56" s="56"/>
      <c r="B56" s="56"/>
      <c r="C56" s="56"/>
      <c r="D56" s="55"/>
      <c r="E56" s="56"/>
      <c r="F56" s="56"/>
      <c r="G56" s="56"/>
      <c r="H56" s="56"/>
      <c r="I56" s="56"/>
      <c r="J56" s="57"/>
      <c r="K56" s="49"/>
      <c r="L56" s="72">
        <f t="shared" si="9"/>
        <v>54</v>
      </c>
      <c r="M56" s="13">
        <f t="shared" si="21"/>
        <v>3.6920634920634923</v>
      </c>
      <c r="N56" s="12">
        <f t="shared" si="10"/>
        <v>3.6291695112419333</v>
      </c>
      <c r="O56" s="12">
        <f t="shared" si="5"/>
        <v>6.2893980821558948E-2</v>
      </c>
      <c r="P56" s="12">
        <f t="shared" si="6"/>
        <v>3.9556528235826244E-3</v>
      </c>
      <c r="Q56" s="96">
        <v>3.5885814889336016</v>
      </c>
      <c r="R56" s="75"/>
      <c r="S56" s="66"/>
      <c r="T56" s="66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</row>
    <row r="57" spans="1:51">
      <c r="A57" s="34" t="s">
        <v>8</v>
      </c>
      <c r="B57" s="35" t="s">
        <v>6</v>
      </c>
      <c r="C57" s="36" t="s">
        <v>21</v>
      </c>
      <c r="D57" s="34" t="s">
        <v>0</v>
      </c>
      <c r="E57" s="34" t="s">
        <v>1</v>
      </c>
      <c r="F57" s="34" t="s">
        <v>22</v>
      </c>
      <c r="G57" s="37" t="s">
        <v>23</v>
      </c>
      <c r="H57" s="37" t="s">
        <v>24</v>
      </c>
      <c r="I57" s="37" t="s">
        <v>25</v>
      </c>
      <c r="J57" s="37" t="s">
        <v>26</v>
      </c>
      <c r="K57" s="37" t="s">
        <v>2</v>
      </c>
      <c r="L57" s="72">
        <f t="shared" si="9"/>
        <v>55</v>
      </c>
      <c r="M57" s="13">
        <f t="shared" si="21"/>
        <v>3.7962301587301583</v>
      </c>
      <c r="N57" s="12">
        <f t="shared" si="10"/>
        <v>3.6291695112419333</v>
      </c>
      <c r="O57" s="12">
        <f t="shared" si="5"/>
        <v>0.16706064748822502</v>
      </c>
      <c r="P57" s="12">
        <f t="shared" si="6"/>
        <v>2.7909259939184985E-2</v>
      </c>
      <c r="Q57" s="96">
        <v>3.5900103519668738</v>
      </c>
      <c r="R57" s="75"/>
      <c r="S57" s="66"/>
      <c r="T57" s="66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</row>
    <row r="58" spans="1:51">
      <c r="A58" s="38" t="s">
        <v>27</v>
      </c>
      <c r="B58" s="39" t="s">
        <v>27</v>
      </c>
      <c r="C58" s="40" t="s">
        <v>3</v>
      </c>
      <c r="D58" s="41" t="s">
        <v>3</v>
      </c>
      <c r="E58" s="41" t="s">
        <v>3</v>
      </c>
      <c r="F58" s="41" t="s">
        <v>3</v>
      </c>
      <c r="G58" s="42" t="s">
        <v>3</v>
      </c>
      <c r="H58" s="42" t="s">
        <v>3</v>
      </c>
      <c r="I58" s="42" t="s">
        <v>3</v>
      </c>
      <c r="J58" s="42" t="s">
        <v>3</v>
      </c>
      <c r="K58" s="42" t="s">
        <v>28</v>
      </c>
      <c r="L58" s="72">
        <f t="shared" si="9"/>
        <v>56</v>
      </c>
      <c r="M58" s="13">
        <f t="shared" si="21"/>
        <v>3.4212301587301583</v>
      </c>
      <c r="N58" s="12">
        <f t="shared" si="10"/>
        <v>3.6291695112419333</v>
      </c>
      <c r="O58" s="12">
        <f t="shared" si="5"/>
        <v>-0.20793935251177498</v>
      </c>
      <c r="P58" s="12">
        <f t="shared" si="6"/>
        <v>4.3238774323016219E-2</v>
      </c>
      <c r="Q58" s="96">
        <v>3.6063146997929616</v>
      </c>
      <c r="R58" s="75"/>
      <c r="S58" s="66"/>
      <c r="T58" s="66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</row>
    <row r="59" spans="1:51">
      <c r="A59" s="43">
        <f>(K59/10000*2500)/(E59/100)*10/1000+B59</f>
        <v>3.3795634920634914</v>
      </c>
      <c r="B59" s="43">
        <f>I145</f>
        <v>0.91428571428571437</v>
      </c>
      <c r="C59" s="44">
        <f>C31</f>
        <v>4</v>
      </c>
      <c r="D59" s="43">
        <f>D3</f>
        <v>35</v>
      </c>
      <c r="E59" s="44">
        <f>E3+2</f>
        <v>72</v>
      </c>
      <c r="F59" s="43">
        <f>F3</f>
        <v>12</v>
      </c>
      <c r="G59" s="44">
        <v>5</v>
      </c>
      <c r="H59" s="45">
        <v>10</v>
      </c>
      <c r="I59" s="45">
        <f t="shared" ref="I59:I83" si="22">D59-C59-G59</f>
        <v>26</v>
      </c>
      <c r="J59" s="45">
        <f t="shared" ref="J59:J83" si="23">(E59-2*H59-F59)/2</f>
        <v>20</v>
      </c>
      <c r="K59" s="45">
        <f t="shared" si="3"/>
        <v>710</v>
      </c>
      <c r="L59" s="72">
        <f t="shared" si="9"/>
        <v>57</v>
      </c>
      <c r="M59" s="13">
        <f t="shared" si="21"/>
        <v>3.5253968253968253</v>
      </c>
      <c r="N59" s="12">
        <f t="shared" si="10"/>
        <v>3.6291695112419333</v>
      </c>
      <c r="O59" s="12">
        <f t="shared" si="5"/>
        <v>-0.10377268584510801</v>
      </c>
      <c r="P59" s="12">
        <f t="shared" si="6"/>
        <v>1.0768770327507482E-2</v>
      </c>
      <c r="Q59" s="96">
        <v>3.6079476861167006</v>
      </c>
      <c r="R59" s="75"/>
      <c r="S59" s="66"/>
      <c r="T59" s="66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</row>
    <row r="60" spans="1:51">
      <c r="A60" s="47">
        <f t="shared" ref="A60:A83" si="24">(K60/10000*2500)/(E60/100)*10/1000+B60</f>
        <v>3.4837301587301583</v>
      </c>
      <c r="B60" s="47">
        <f>B59</f>
        <v>0.91428571428571437</v>
      </c>
      <c r="C60" s="48">
        <f t="shared" ref="C60:C83" si="25">C32</f>
        <v>4.5</v>
      </c>
      <c r="D60" s="47">
        <f t="shared" ref="D60:D83" si="26">D4</f>
        <v>35</v>
      </c>
      <c r="E60" s="48">
        <f>E59</f>
        <v>72</v>
      </c>
      <c r="F60" s="47">
        <f t="shared" ref="F60:F83" si="27">F4</f>
        <v>12</v>
      </c>
      <c r="G60" s="48">
        <v>5</v>
      </c>
      <c r="H60" s="49">
        <v>10</v>
      </c>
      <c r="I60" s="49">
        <f t="shared" si="22"/>
        <v>25.5</v>
      </c>
      <c r="J60" s="49">
        <f t="shared" si="23"/>
        <v>20</v>
      </c>
      <c r="K60" s="49">
        <f t="shared" si="3"/>
        <v>740</v>
      </c>
      <c r="L60" s="72">
        <f t="shared" si="9"/>
        <v>58</v>
      </c>
      <c r="M60" s="13">
        <f t="shared" si="21"/>
        <v>3.6295634920634923</v>
      </c>
      <c r="N60" s="12">
        <f t="shared" si="10"/>
        <v>3.6291695112419333</v>
      </c>
      <c r="O60" s="12">
        <f t="shared" si="5"/>
        <v>3.9398082155894798E-4</v>
      </c>
      <c r="P60" s="12">
        <f t="shared" si="6"/>
        <v>1.552208877562636E-7</v>
      </c>
      <c r="Q60" s="96">
        <v>3.6087301587301583</v>
      </c>
      <c r="R60" s="75"/>
      <c r="S60" s="66"/>
      <c r="T60" s="66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</row>
    <row r="61" spans="1:51">
      <c r="A61" s="47">
        <f t="shared" si="24"/>
        <v>3.5878968253968253</v>
      </c>
      <c r="B61" s="47">
        <f t="shared" ref="B61:B83" si="28">B60</f>
        <v>0.91428571428571437</v>
      </c>
      <c r="C61" s="48">
        <f t="shared" si="25"/>
        <v>5</v>
      </c>
      <c r="D61" s="47">
        <f t="shared" si="26"/>
        <v>35</v>
      </c>
      <c r="E61" s="48">
        <f t="shared" ref="E61:E83" si="29">E60</f>
        <v>72</v>
      </c>
      <c r="F61" s="47">
        <f t="shared" si="27"/>
        <v>12</v>
      </c>
      <c r="G61" s="48">
        <v>5</v>
      </c>
      <c r="H61" s="49">
        <v>10</v>
      </c>
      <c r="I61" s="49">
        <f t="shared" si="22"/>
        <v>25</v>
      </c>
      <c r="J61" s="49">
        <f t="shared" si="23"/>
        <v>20</v>
      </c>
      <c r="K61" s="49">
        <f t="shared" si="3"/>
        <v>770</v>
      </c>
      <c r="L61" s="72">
        <f t="shared" si="9"/>
        <v>59</v>
      </c>
      <c r="M61" s="13">
        <f t="shared" si="21"/>
        <v>3.7337301587301583</v>
      </c>
      <c r="N61" s="12">
        <f t="shared" si="10"/>
        <v>3.6291695112419333</v>
      </c>
      <c r="O61" s="12">
        <f t="shared" si="5"/>
        <v>0.10456064748822502</v>
      </c>
      <c r="P61" s="12">
        <f t="shared" si="6"/>
        <v>1.0932929003156858E-2</v>
      </c>
      <c r="Q61" s="96">
        <v>3.6107142857142858</v>
      </c>
      <c r="R61" s="75"/>
      <c r="S61" s="66"/>
      <c r="T61" s="66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</row>
    <row r="62" spans="1:51">
      <c r="A62" s="47">
        <f t="shared" si="24"/>
        <v>3.6920634920634923</v>
      </c>
      <c r="B62" s="47">
        <f t="shared" si="28"/>
        <v>0.91428571428571437</v>
      </c>
      <c r="C62" s="48">
        <f t="shared" si="25"/>
        <v>5.5</v>
      </c>
      <c r="D62" s="47">
        <f t="shared" si="26"/>
        <v>35</v>
      </c>
      <c r="E62" s="48">
        <f t="shared" si="29"/>
        <v>72</v>
      </c>
      <c r="F62" s="47">
        <f t="shared" si="27"/>
        <v>12</v>
      </c>
      <c r="G62" s="48">
        <v>5</v>
      </c>
      <c r="H62" s="49">
        <v>10</v>
      </c>
      <c r="I62" s="49">
        <f t="shared" si="22"/>
        <v>24.5</v>
      </c>
      <c r="J62" s="49">
        <f t="shared" si="23"/>
        <v>20</v>
      </c>
      <c r="K62" s="49">
        <f t="shared" si="3"/>
        <v>800</v>
      </c>
      <c r="L62" s="72">
        <f t="shared" si="9"/>
        <v>60</v>
      </c>
      <c r="M62" s="13">
        <f t="shared" si="21"/>
        <v>3.8378968253968253</v>
      </c>
      <c r="N62" s="12">
        <f t="shared" si="10"/>
        <v>3.6291695112419333</v>
      </c>
      <c r="O62" s="12">
        <f t="shared" si="5"/>
        <v>0.20872731415489199</v>
      </c>
      <c r="P62" s="12">
        <f t="shared" si="6"/>
        <v>4.3567091674314974E-2</v>
      </c>
      <c r="Q62" s="96">
        <v>3.6128151260504211</v>
      </c>
      <c r="R62" s="75"/>
      <c r="S62" s="66"/>
      <c r="T62" s="66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</row>
    <row r="63" spans="1:51">
      <c r="A63" s="51">
        <f t="shared" si="24"/>
        <v>3.7962301587301583</v>
      </c>
      <c r="B63" s="51">
        <f t="shared" si="28"/>
        <v>0.91428571428571437</v>
      </c>
      <c r="C63" s="52">
        <f t="shared" si="25"/>
        <v>6</v>
      </c>
      <c r="D63" s="51">
        <f t="shared" si="26"/>
        <v>35</v>
      </c>
      <c r="E63" s="52">
        <f t="shared" si="29"/>
        <v>72</v>
      </c>
      <c r="F63" s="51">
        <f t="shared" si="27"/>
        <v>12</v>
      </c>
      <c r="G63" s="52">
        <v>5</v>
      </c>
      <c r="H63" s="53">
        <v>10</v>
      </c>
      <c r="I63" s="53">
        <f t="shared" si="22"/>
        <v>24</v>
      </c>
      <c r="J63" s="53">
        <f t="shared" si="23"/>
        <v>20</v>
      </c>
      <c r="K63" s="53">
        <f t="shared" si="3"/>
        <v>830</v>
      </c>
      <c r="L63" s="72">
        <f t="shared" si="9"/>
        <v>61</v>
      </c>
      <c r="M63" s="13">
        <f t="shared" si="21"/>
        <v>3.4628968253968262</v>
      </c>
      <c r="N63" s="12">
        <f t="shared" si="10"/>
        <v>3.6291695112419333</v>
      </c>
      <c r="O63" s="12">
        <f t="shared" si="5"/>
        <v>-0.16627268584510713</v>
      </c>
      <c r="P63" s="12">
        <f t="shared" si="6"/>
        <v>2.7646606058145687E-2</v>
      </c>
      <c r="Q63" s="96">
        <v>3.6273138832997986</v>
      </c>
      <c r="R63" s="75"/>
      <c r="S63" s="66"/>
      <c r="T63" s="66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</row>
    <row r="64" spans="1:51">
      <c r="A64" s="43">
        <f t="shared" si="24"/>
        <v>3.4212301587301583</v>
      </c>
      <c r="B64" s="43">
        <f t="shared" si="28"/>
        <v>0.91428571428571437</v>
      </c>
      <c r="C64" s="44">
        <f t="shared" si="25"/>
        <v>4</v>
      </c>
      <c r="D64" s="43">
        <f t="shared" si="26"/>
        <v>36</v>
      </c>
      <c r="E64" s="44">
        <f t="shared" si="29"/>
        <v>72</v>
      </c>
      <c r="F64" s="43">
        <f t="shared" si="27"/>
        <v>12</v>
      </c>
      <c r="G64" s="44">
        <v>5</v>
      </c>
      <c r="H64" s="45">
        <v>10</v>
      </c>
      <c r="I64" s="45">
        <f t="shared" si="22"/>
        <v>27</v>
      </c>
      <c r="J64" s="45">
        <f t="shared" si="23"/>
        <v>20</v>
      </c>
      <c r="K64" s="45">
        <f t="shared" si="3"/>
        <v>722</v>
      </c>
      <c r="L64" s="72">
        <f t="shared" si="9"/>
        <v>62</v>
      </c>
      <c r="M64" s="13">
        <f t="shared" si="21"/>
        <v>3.5670634920634923</v>
      </c>
      <c r="N64" s="12">
        <f t="shared" si="10"/>
        <v>3.6291695112419333</v>
      </c>
      <c r="O64" s="12">
        <f t="shared" si="5"/>
        <v>-6.2106019178441052E-2</v>
      </c>
      <c r="P64" s="12">
        <f t="shared" si="6"/>
        <v>3.8571576181928879E-3</v>
      </c>
      <c r="Q64" s="96">
        <v>3.6275210084033613</v>
      </c>
      <c r="R64" s="75"/>
      <c r="S64" s="66"/>
      <c r="T64" s="66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</row>
    <row r="65" spans="1:51">
      <c r="A65" s="47">
        <f t="shared" si="24"/>
        <v>3.5253968253968253</v>
      </c>
      <c r="B65" s="47">
        <f t="shared" si="28"/>
        <v>0.91428571428571437</v>
      </c>
      <c r="C65" s="48">
        <f t="shared" si="25"/>
        <v>4.5</v>
      </c>
      <c r="D65" s="47">
        <f t="shared" si="26"/>
        <v>36</v>
      </c>
      <c r="E65" s="48">
        <f t="shared" si="29"/>
        <v>72</v>
      </c>
      <c r="F65" s="47">
        <f t="shared" si="27"/>
        <v>12</v>
      </c>
      <c r="G65" s="48">
        <v>5</v>
      </c>
      <c r="H65" s="49">
        <v>10</v>
      </c>
      <c r="I65" s="49">
        <f t="shared" si="22"/>
        <v>26.5</v>
      </c>
      <c r="J65" s="49">
        <f t="shared" si="23"/>
        <v>20</v>
      </c>
      <c r="K65" s="49">
        <f t="shared" si="3"/>
        <v>752</v>
      </c>
      <c r="L65" s="72">
        <f t="shared" si="9"/>
        <v>63</v>
      </c>
      <c r="M65" s="13">
        <f t="shared" si="21"/>
        <v>3.6712301587301583</v>
      </c>
      <c r="N65" s="12">
        <f t="shared" si="10"/>
        <v>3.6291695112419333</v>
      </c>
      <c r="O65" s="12">
        <f t="shared" si="5"/>
        <v>4.2060647488225023E-2</v>
      </c>
      <c r="P65" s="12">
        <f t="shared" si="6"/>
        <v>1.7690980671287299E-3</v>
      </c>
      <c r="Q65" s="96">
        <v>3.628571428571429</v>
      </c>
      <c r="R65" s="75"/>
      <c r="S65" s="66"/>
      <c r="T65" s="66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</row>
    <row r="66" spans="1:51">
      <c r="A66" s="47">
        <f t="shared" si="24"/>
        <v>3.6295634920634923</v>
      </c>
      <c r="B66" s="47">
        <f t="shared" si="28"/>
        <v>0.91428571428571437</v>
      </c>
      <c r="C66" s="48">
        <f t="shared" si="25"/>
        <v>5</v>
      </c>
      <c r="D66" s="47">
        <f t="shared" si="26"/>
        <v>36</v>
      </c>
      <c r="E66" s="48">
        <f t="shared" si="29"/>
        <v>72</v>
      </c>
      <c r="F66" s="47">
        <f t="shared" si="27"/>
        <v>12</v>
      </c>
      <c r="G66" s="48">
        <v>5</v>
      </c>
      <c r="H66" s="49">
        <v>10</v>
      </c>
      <c r="I66" s="49">
        <f t="shared" si="22"/>
        <v>26</v>
      </c>
      <c r="J66" s="49">
        <f t="shared" si="23"/>
        <v>20</v>
      </c>
      <c r="K66" s="49">
        <f t="shared" si="3"/>
        <v>782</v>
      </c>
      <c r="L66" s="72">
        <f t="shared" si="9"/>
        <v>64</v>
      </c>
      <c r="M66" s="13">
        <f t="shared" si="21"/>
        <v>3.7753968253968253</v>
      </c>
      <c r="N66" s="12">
        <f t="shared" si="10"/>
        <v>3.6291695112419333</v>
      </c>
      <c r="O66" s="12">
        <f t="shared" si="5"/>
        <v>0.14622731415489199</v>
      </c>
      <c r="P66" s="12">
        <f t="shared" si="6"/>
        <v>2.1382427404953473E-2</v>
      </c>
      <c r="Q66" s="96">
        <v>3.6295634920634923</v>
      </c>
      <c r="R66" s="75"/>
      <c r="S66" s="66"/>
      <c r="T66" s="66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</row>
    <row r="67" spans="1:51">
      <c r="A67" s="47">
        <f t="shared" si="24"/>
        <v>3.7337301587301583</v>
      </c>
      <c r="B67" s="47">
        <f t="shared" si="28"/>
        <v>0.91428571428571437</v>
      </c>
      <c r="C67" s="48">
        <f t="shared" si="25"/>
        <v>5.5</v>
      </c>
      <c r="D67" s="47">
        <f t="shared" si="26"/>
        <v>36</v>
      </c>
      <c r="E67" s="48">
        <f t="shared" si="29"/>
        <v>72</v>
      </c>
      <c r="F67" s="47">
        <f t="shared" si="27"/>
        <v>12</v>
      </c>
      <c r="G67" s="48">
        <v>5</v>
      </c>
      <c r="H67" s="49">
        <v>10</v>
      </c>
      <c r="I67" s="49">
        <f t="shared" si="22"/>
        <v>25.5</v>
      </c>
      <c r="J67" s="49">
        <f t="shared" si="23"/>
        <v>20</v>
      </c>
      <c r="K67" s="49">
        <f t="shared" si="3"/>
        <v>812</v>
      </c>
      <c r="L67" s="72">
        <f t="shared" si="9"/>
        <v>65</v>
      </c>
      <c r="M67" s="13">
        <f t="shared" si="21"/>
        <v>3.8795634920634923</v>
      </c>
      <c r="N67" s="12">
        <f t="shared" si="10"/>
        <v>3.6291695112419333</v>
      </c>
      <c r="O67" s="12">
        <f t="shared" si="5"/>
        <v>0.25039398082155895</v>
      </c>
      <c r="P67" s="12">
        <f t="shared" si="6"/>
        <v>6.2697145631667228E-2</v>
      </c>
      <c r="Q67" s="96">
        <v>3.6334886128364392</v>
      </c>
      <c r="R67" s="75"/>
      <c r="S67" s="66"/>
      <c r="T67" s="66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</row>
    <row r="68" spans="1:51">
      <c r="A68" s="51">
        <f t="shared" si="24"/>
        <v>3.8378968253968253</v>
      </c>
      <c r="B68" s="51">
        <f t="shared" si="28"/>
        <v>0.91428571428571437</v>
      </c>
      <c r="C68" s="52">
        <f t="shared" si="25"/>
        <v>6</v>
      </c>
      <c r="D68" s="51">
        <f t="shared" si="26"/>
        <v>36</v>
      </c>
      <c r="E68" s="52">
        <f t="shared" si="29"/>
        <v>72</v>
      </c>
      <c r="F68" s="51">
        <f t="shared" si="27"/>
        <v>12</v>
      </c>
      <c r="G68" s="52">
        <v>5</v>
      </c>
      <c r="H68" s="53">
        <v>10</v>
      </c>
      <c r="I68" s="53">
        <f t="shared" si="22"/>
        <v>25</v>
      </c>
      <c r="J68" s="53">
        <f t="shared" si="23"/>
        <v>20</v>
      </c>
      <c r="K68" s="53">
        <f t="shared" ref="K68:K131" si="30">E68*C68+(D68-C68)*F68+G68*H68</f>
        <v>842</v>
      </c>
      <c r="L68" s="72">
        <f t="shared" si="9"/>
        <v>66</v>
      </c>
      <c r="M68" s="13">
        <f t="shared" si="21"/>
        <v>3.3378968253968253</v>
      </c>
      <c r="N68" s="12">
        <f t="shared" si="10"/>
        <v>3.6291695112419333</v>
      </c>
      <c r="O68" s="12">
        <f t="shared" ref="O68:O127" si="31">M68-N68</f>
        <v>-0.29127268584510801</v>
      </c>
      <c r="P68" s="12">
        <f t="shared" ref="P68:P127" si="32">O68*O68</f>
        <v>8.4839777519422982E-2</v>
      </c>
      <c r="Q68" s="96">
        <v>3.6464285714285714</v>
      </c>
      <c r="R68" s="75"/>
      <c r="S68" s="66"/>
      <c r="T68" s="66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</row>
    <row r="69" spans="1:51">
      <c r="A69" s="43">
        <f t="shared" si="24"/>
        <v>3.4628968253968262</v>
      </c>
      <c r="B69" s="43">
        <f t="shared" si="28"/>
        <v>0.91428571428571437</v>
      </c>
      <c r="C69" s="44">
        <f t="shared" si="25"/>
        <v>4</v>
      </c>
      <c r="D69" s="43">
        <f t="shared" si="26"/>
        <v>37</v>
      </c>
      <c r="E69" s="44">
        <f t="shared" si="29"/>
        <v>72</v>
      </c>
      <c r="F69" s="43">
        <f t="shared" si="27"/>
        <v>12</v>
      </c>
      <c r="G69" s="44">
        <v>5</v>
      </c>
      <c r="H69" s="45">
        <v>10</v>
      </c>
      <c r="I69" s="45">
        <f t="shared" si="22"/>
        <v>28</v>
      </c>
      <c r="J69" s="45">
        <f t="shared" si="23"/>
        <v>20</v>
      </c>
      <c r="K69" s="45">
        <f t="shared" si="30"/>
        <v>734</v>
      </c>
      <c r="L69" s="72">
        <f t="shared" ref="L69:L127" si="33">L68+1</f>
        <v>67</v>
      </c>
      <c r="M69" s="13">
        <f t="shared" si="21"/>
        <v>3.4420634920634923</v>
      </c>
      <c r="N69" s="12">
        <f t="shared" ref="N69:N127" si="34">N68</f>
        <v>3.6291695112419333</v>
      </c>
      <c r="O69" s="12">
        <f t="shared" si="31"/>
        <v>-0.18710601917844105</v>
      </c>
      <c r="P69" s="12">
        <f t="shared" si="32"/>
        <v>3.5008662412803149E-2</v>
      </c>
      <c r="Q69" s="96">
        <v>3.6497929606625261</v>
      </c>
      <c r="R69" s="75"/>
      <c r="S69" s="66"/>
      <c r="T69" s="66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</row>
    <row r="70" spans="1:51">
      <c r="A70" s="47">
        <f t="shared" si="24"/>
        <v>3.5670634920634923</v>
      </c>
      <c r="B70" s="47">
        <f t="shared" si="28"/>
        <v>0.91428571428571437</v>
      </c>
      <c r="C70" s="48">
        <f t="shared" si="25"/>
        <v>4.5</v>
      </c>
      <c r="D70" s="47">
        <f t="shared" si="26"/>
        <v>37</v>
      </c>
      <c r="E70" s="48">
        <f t="shared" si="29"/>
        <v>72</v>
      </c>
      <c r="F70" s="47">
        <f t="shared" si="27"/>
        <v>12</v>
      </c>
      <c r="G70" s="48">
        <v>5</v>
      </c>
      <c r="H70" s="49">
        <v>10</v>
      </c>
      <c r="I70" s="49">
        <f t="shared" si="22"/>
        <v>27.5</v>
      </c>
      <c r="J70" s="49">
        <f t="shared" si="23"/>
        <v>20</v>
      </c>
      <c r="K70" s="49">
        <f t="shared" si="30"/>
        <v>764</v>
      </c>
      <c r="L70" s="72">
        <f t="shared" si="33"/>
        <v>68</v>
      </c>
      <c r="M70" s="13">
        <f t="shared" si="21"/>
        <v>3.5462301587301592</v>
      </c>
      <c r="N70" s="12">
        <f t="shared" si="34"/>
        <v>3.6291695112419333</v>
      </c>
      <c r="O70" s="12">
        <f t="shared" si="31"/>
        <v>-8.2939352511774089E-2</v>
      </c>
      <c r="P70" s="12">
        <f t="shared" si="32"/>
        <v>6.8789361950723268E-3</v>
      </c>
      <c r="Q70" s="96">
        <v>3.6502012072434606</v>
      </c>
      <c r="R70" s="75"/>
      <c r="S70" s="66"/>
      <c r="T70" s="66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</row>
    <row r="71" spans="1:51">
      <c r="A71" s="47">
        <f t="shared" si="24"/>
        <v>3.6712301587301583</v>
      </c>
      <c r="B71" s="47">
        <f t="shared" si="28"/>
        <v>0.91428571428571437</v>
      </c>
      <c r="C71" s="48">
        <f t="shared" si="25"/>
        <v>5</v>
      </c>
      <c r="D71" s="47">
        <f t="shared" si="26"/>
        <v>37</v>
      </c>
      <c r="E71" s="48">
        <f t="shared" si="29"/>
        <v>72</v>
      </c>
      <c r="F71" s="47">
        <f t="shared" si="27"/>
        <v>12</v>
      </c>
      <c r="G71" s="48">
        <v>5</v>
      </c>
      <c r="H71" s="49">
        <v>10</v>
      </c>
      <c r="I71" s="49">
        <f t="shared" si="22"/>
        <v>27</v>
      </c>
      <c r="J71" s="49">
        <f t="shared" si="23"/>
        <v>20</v>
      </c>
      <c r="K71" s="49">
        <f t="shared" si="30"/>
        <v>794</v>
      </c>
      <c r="L71" s="72">
        <f t="shared" si="33"/>
        <v>69</v>
      </c>
      <c r="M71" s="13">
        <f t="shared" si="21"/>
        <v>3.6503968253968253</v>
      </c>
      <c r="N71" s="12">
        <f t="shared" si="34"/>
        <v>3.6291695112419333</v>
      </c>
      <c r="O71" s="12">
        <f t="shared" si="31"/>
        <v>2.1227314154891985E-2</v>
      </c>
      <c r="P71" s="12">
        <f t="shared" si="32"/>
        <v>4.5059886623047762E-4</v>
      </c>
      <c r="Q71" s="96">
        <v>3.6503968253968253</v>
      </c>
      <c r="R71" s="75"/>
      <c r="S71" s="66"/>
      <c r="T71" s="66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</row>
    <row r="72" spans="1:51">
      <c r="A72" s="47">
        <f t="shared" si="24"/>
        <v>3.7753968253968253</v>
      </c>
      <c r="B72" s="47">
        <f t="shared" si="28"/>
        <v>0.91428571428571437</v>
      </c>
      <c r="C72" s="48">
        <f t="shared" si="25"/>
        <v>5.5</v>
      </c>
      <c r="D72" s="47">
        <f t="shared" si="26"/>
        <v>37</v>
      </c>
      <c r="E72" s="48">
        <f t="shared" si="29"/>
        <v>72</v>
      </c>
      <c r="F72" s="47">
        <f t="shared" si="27"/>
        <v>12</v>
      </c>
      <c r="G72" s="48">
        <v>5</v>
      </c>
      <c r="H72" s="49">
        <v>10</v>
      </c>
      <c r="I72" s="49">
        <f t="shared" si="22"/>
        <v>26.5</v>
      </c>
      <c r="J72" s="49">
        <f t="shared" si="23"/>
        <v>20</v>
      </c>
      <c r="K72" s="49">
        <f t="shared" si="30"/>
        <v>824</v>
      </c>
      <c r="L72" s="72">
        <f t="shared" si="33"/>
        <v>70</v>
      </c>
      <c r="M72" s="13">
        <f t="shared" si="21"/>
        <v>3.7545634920634923</v>
      </c>
      <c r="N72" s="12">
        <f t="shared" si="34"/>
        <v>3.6291695112419333</v>
      </c>
      <c r="O72" s="12">
        <f t="shared" si="31"/>
        <v>0.12539398082155895</v>
      </c>
      <c r="P72" s="12">
        <f t="shared" si="32"/>
        <v>1.5723650426277495E-2</v>
      </c>
      <c r="Q72" s="96">
        <v>3.6569327731092436</v>
      </c>
      <c r="R72" s="75"/>
      <c r="S72" s="66"/>
      <c r="T72" s="66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</row>
    <row r="73" spans="1:51">
      <c r="A73" s="51">
        <f t="shared" si="24"/>
        <v>3.8795634920634923</v>
      </c>
      <c r="B73" s="51">
        <f t="shared" si="28"/>
        <v>0.91428571428571437</v>
      </c>
      <c r="C73" s="52">
        <f t="shared" si="25"/>
        <v>6</v>
      </c>
      <c r="D73" s="51">
        <f t="shared" si="26"/>
        <v>37</v>
      </c>
      <c r="E73" s="52">
        <f t="shared" si="29"/>
        <v>72</v>
      </c>
      <c r="F73" s="51">
        <f t="shared" si="27"/>
        <v>12</v>
      </c>
      <c r="G73" s="52">
        <v>5</v>
      </c>
      <c r="H73" s="53">
        <v>10</v>
      </c>
      <c r="I73" s="53">
        <f t="shared" si="22"/>
        <v>26</v>
      </c>
      <c r="J73" s="53">
        <f t="shared" si="23"/>
        <v>20</v>
      </c>
      <c r="K73" s="53">
        <f t="shared" si="30"/>
        <v>854</v>
      </c>
      <c r="L73" s="72">
        <f t="shared" si="33"/>
        <v>71</v>
      </c>
      <c r="M73" s="13">
        <f t="shared" si="21"/>
        <v>3.2962301587301583</v>
      </c>
      <c r="N73" s="12">
        <f t="shared" si="34"/>
        <v>3.6291695112419333</v>
      </c>
      <c r="O73" s="12">
        <f t="shared" si="31"/>
        <v>-0.33293935251177498</v>
      </c>
      <c r="P73" s="12">
        <f t="shared" si="32"/>
        <v>0.11084861245095996</v>
      </c>
      <c r="Q73" s="96">
        <v>3.666097308488613</v>
      </c>
      <c r="R73" s="75"/>
      <c r="S73" s="66"/>
      <c r="T73" s="66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</row>
    <row r="74" spans="1:51">
      <c r="A74" s="43">
        <f t="shared" si="24"/>
        <v>3.3378968253968253</v>
      </c>
      <c r="B74" s="43">
        <f t="shared" si="28"/>
        <v>0.91428571428571437</v>
      </c>
      <c r="C74" s="44">
        <f t="shared" si="25"/>
        <v>4</v>
      </c>
      <c r="D74" s="43">
        <f t="shared" si="26"/>
        <v>34</v>
      </c>
      <c r="E74" s="44">
        <f t="shared" si="29"/>
        <v>72</v>
      </c>
      <c r="F74" s="43">
        <f t="shared" si="27"/>
        <v>12</v>
      </c>
      <c r="G74" s="44">
        <v>5</v>
      </c>
      <c r="H74" s="45">
        <v>10</v>
      </c>
      <c r="I74" s="45">
        <f t="shared" si="22"/>
        <v>25</v>
      </c>
      <c r="J74" s="45">
        <f t="shared" si="23"/>
        <v>20</v>
      </c>
      <c r="K74" s="45">
        <f t="shared" si="30"/>
        <v>698</v>
      </c>
      <c r="L74" s="72">
        <f t="shared" si="33"/>
        <v>72</v>
      </c>
      <c r="M74" s="13">
        <f t="shared" si="21"/>
        <v>3.4003968253968253</v>
      </c>
      <c r="N74" s="12">
        <f t="shared" si="34"/>
        <v>3.6291695112419333</v>
      </c>
      <c r="O74" s="12">
        <f t="shared" si="31"/>
        <v>-0.22877268584510801</v>
      </c>
      <c r="P74" s="12">
        <f t="shared" si="32"/>
        <v>5.2336941788784487E-2</v>
      </c>
      <c r="Q74" s="96">
        <v>3.6695674044265596</v>
      </c>
      <c r="R74" s="75"/>
      <c r="S74" s="66"/>
      <c r="T74" s="66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</row>
    <row r="75" spans="1:51">
      <c r="A75" s="47">
        <f t="shared" si="24"/>
        <v>3.4420634920634923</v>
      </c>
      <c r="B75" s="47">
        <f t="shared" si="28"/>
        <v>0.91428571428571437</v>
      </c>
      <c r="C75" s="48">
        <f t="shared" si="25"/>
        <v>4.5</v>
      </c>
      <c r="D75" s="47">
        <f t="shared" si="26"/>
        <v>34</v>
      </c>
      <c r="E75" s="48">
        <f t="shared" si="29"/>
        <v>72</v>
      </c>
      <c r="F75" s="47">
        <f t="shared" si="27"/>
        <v>12</v>
      </c>
      <c r="G75" s="48">
        <v>5</v>
      </c>
      <c r="H75" s="49">
        <v>10</v>
      </c>
      <c r="I75" s="49">
        <f t="shared" si="22"/>
        <v>24.5</v>
      </c>
      <c r="J75" s="49">
        <f t="shared" si="23"/>
        <v>20</v>
      </c>
      <c r="K75" s="49">
        <f t="shared" si="30"/>
        <v>728</v>
      </c>
      <c r="L75" s="72">
        <f t="shared" si="33"/>
        <v>73</v>
      </c>
      <c r="M75" s="13">
        <f t="shared" si="21"/>
        <v>3.5045634920634923</v>
      </c>
      <c r="N75" s="12">
        <f t="shared" si="34"/>
        <v>3.6291695112419333</v>
      </c>
      <c r="O75" s="12">
        <f t="shared" si="31"/>
        <v>-0.12460601917844105</v>
      </c>
      <c r="P75" s="12">
        <f t="shared" si="32"/>
        <v>1.5526660015498019E-2</v>
      </c>
      <c r="Q75" s="96">
        <v>3.6712301587301583</v>
      </c>
      <c r="R75" s="75"/>
      <c r="S75" s="66"/>
      <c r="T75" s="66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</row>
    <row r="76" spans="1:51">
      <c r="A76" s="47">
        <f t="shared" si="24"/>
        <v>3.5462301587301592</v>
      </c>
      <c r="B76" s="47">
        <f t="shared" si="28"/>
        <v>0.91428571428571437</v>
      </c>
      <c r="C76" s="48">
        <f t="shared" si="25"/>
        <v>5</v>
      </c>
      <c r="D76" s="47">
        <f t="shared" si="26"/>
        <v>34</v>
      </c>
      <c r="E76" s="48">
        <f t="shared" si="29"/>
        <v>72</v>
      </c>
      <c r="F76" s="47">
        <f t="shared" si="27"/>
        <v>12</v>
      </c>
      <c r="G76" s="48">
        <v>5</v>
      </c>
      <c r="H76" s="49">
        <v>10</v>
      </c>
      <c r="I76" s="49">
        <f t="shared" si="22"/>
        <v>24</v>
      </c>
      <c r="J76" s="49">
        <f t="shared" si="23"/>
        <v>20</v>
      </c>
      <c r="K76" s="49">
        <f t="shared" si="30"/>
        <v>758</v>
      </c>
      <c r="L76" s="72">
        <f t="shared" si="33"/>
        <v>74</v>
      </c>
      <c r="M76" s="13">
        <f t="shared" si="21"/>
        <v>3.6087301587301583</v>
      </c>
      <c r="N76" s="12">
        <f t="shared" si="34"/>
        <v>3.6291695112419333</v>
      </c>
      <c r="O76" s="12">
        <f t="shared" si="31"/>
        <v>-2.0439352511774977E-2</v>
      </c>
      <c r="P76" s="12">
        <f t="shared" si="32"/>
        <v>4.1776713110060209E-4</v>
      </c>
      <c r="Q76" s="96">
        <v>3.6714285714285717</v>
      </c>
      <c r="R76" s="75"/>
      <c r="S76" s="66"/>
      <c r="T76" s="66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</row>
    <row r="77" spans="1:51">
      <c r="A77" s="47">
        <f t="shared" si="24"/>
        <v>3.6503968253968253</v>
      </c>
      <c r="B77" s="47">
        <f t="shared" si="28"/>
        <v>0.91428571428571437</v>
      </c>
      <c r="C77" s="48">
        <f t="shared" si="25"/>
        <v>5.5</v>
      </c>
      <c r="D77" s="47">
        <f t="shared" si="26"/>
        <v>34</v>
      </c>
      <c r="E77" s="48">
        <f t="shared" si="29"/>
        <v>72</v>
      </c>
      <c r="F77" s="47">
        <f t="shared" si="27"/>
        <v>12</v>
      </c>
      <c r="G77" s="48">
        <v>5</v>
      </c>
      <c r="H77" s="49">
        <v>10</v>
      </c>
      <c r="I77" s="49">
        <f t="shared" si="22"/>
        <v>23.5</v>
      </c>
      <c r="J77" s="49">
        <f t="shared" si="23"/>
        <v>20</v>
      </c>
      <c r="K77" s="49">
        <f t="shared" si="30"/>
        <v>788</v>
      </c>
      <c r="L77" s="72">
        <f t="shared" si="33"/>
        <v>75</v>
      </c>
      <c r="M77" s="13">
        <f t="shared" si="21"/>
        <v>3.7128968253968253</v>
      </c>
      <c r="N77" s="12">
        <f t="shared" si="34"/>
        <v>3.6291695112419333</v>
      </c>
      <c r="O77" s="12">
        <f t="shared" si="31"/>
        <v>8.3727314154891985E-2</v>
      </c>
      <c r="P77" s="12">
        <f t="shared" si="32"/>
        <v>7.0102631355919761E-3</v>
      </c>
      <c r="Q77" s="96">
        <v>3.6716386554621847</v>
      </c>
      <c r="R77" s="75"/>
      <c r="S77" s="66"/>
      <c r="T77" s="66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</row>
    <row r="78" spans="1:51">
      <c r="A78" s="51">
        <f t="shared" si="24"/>
        <v>3.7545634920634923</v>
      </c>
      <c r="B78" s="51">
        <f t="shared" si="28"/>
        <v>0.91428571428571437</v>
      </c>
      <c r="C78" s="52">
        <f t="shared" si="25"/>
        <v>6</v>
      </c>
      <c r="D78" s="51">
        <f t="shared" si="26"/>
        <v>34</v>
      </c>
      <c r="E78" s="52">
        <f t="shared" si="29"/>
        <v>72</v>
      </c>
      <c r="F78" s="51">
        <f t="shared" si="27"/>
        <v>12</v>
      </c>
      <c r="G78" s="52">
        <v>5</v>
      </c>
      <c r="H78" s="53">
        <v>10</v>
      </c>
      <c r="I78" s="53">
        <f t="shared" si="22"/>
        <v>23</v>
      </c>
      <c r="J78" s="53">
        <f t="shared" si="23"/>
        <v>20</v>
      </c>
      <c r="K78" s="53">
        <f t="shared" si="30"/>
        <v>818</v>
      </c>
      <c r="L78" s="72">
        <f t="shared" si="33"/>
        <v>76</v>
      </c>
      <c r="M78" s="13">
        <f t="shared" ref="M78:M102" si="35">A87</f>
        <v>3.4432712215320915</v>
      </c>
      <c r="N78" s="12">
        <f t="shared" si="34"/>
        <v>3.6291695112419333</v>
      </c>
      <c r="O78" s="12">
        <f t="shared" si="31"/>
        <v>-0.18589828970984179</v>
      </c>
      <c r="P78" s="12">
        <f t="shared" si="32"/>
        <v>3.4558174117044267E-2</v>
      </c>
      <c r="Q78" s="96">
        <v>3.6863445378151258</v>
      </c>
      <c r="R78" s="75"/>
      <c r="S78" s="66"/>
      <c r="T78" s="66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</row>
    <row r="79" spans="1:51">
      <c r="A79" s="43">
        <f t="shared" si="24"/>
        <v>3.2962301587301583</v>
      </c>
      <c r="B79" s="43">
        <f t="shared" si="28"/>
        <v>0.91428571428571437</v>
      </c>
      <c r="C79" s="44">
        <f t="shared" si="25"/>
        <v>4</v>
      </c>
      <c r="D79" s="43">
        <f t="shared" si="26"/>
        <v>33</v>
      </c>
      <c r="E79" s="44">
        <f t="shared" si="29"/>
        <v>72</v>
      </c>
      <c r="F79" s="43">
        <f t="shared" si="27"/>
        <v>12</v>
      </c>
      <c r="G79" s="44">
        <v>5</v>
      </c>
      <c r="H79" s="45">
        <v>10</v>
      </c>
      <c r="I79" s="45">
        <f t="shared" si="22"/>
        <v>24</v>
      </c>
      <c r="J79" s="45">
        <f t="shared" si="23"/>
        <v>20</v>
      </c>
      <c r="K79" s="45">
        <f t="shared" si="30"/>
        <v>686</v>
      </c>
      <c r="L79" s="72">
        <f t="shared" si="33"/>
        <v>77</v>
      </c>
      <c r="M79" s="13">
        <f t="shared" si="35"/>
        <v>3.5465320910973093</v>
      </c>
      <c r="N79" s="12">
        <f t="shared" si="34"/>
        <v>3.6291695112419333</v>
      </c>
      <c r="O79" s="12">
        <f t="shared" si="31"/>
        <v>-8.2637420144624052E-2</v>
      </c>
      <c r="P79" s="12">
        <f t="shared" si="32"/>
        <v>6.8289432081591172E-3</v>
      </c>
      <c r="Q79" s="96">
        <v>3.6892857142857141</v>
      </c>
      <c r="R79" s="75"/>
      <c r="S79" s="66"/>
      <c r="T79" s="66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</row>
    <row r="80" spans="1:51">
      <c r="A80" s="47">
        <f t="shared" si="24"/>
        <v>3.4003968253968253</v>
      </c>
      <c r="B80" s="47">
        <f t="shared" si="28"/>
        <v>0.91428571428571437</v>
      </c>
      <c r="C80" s="48">
        <f t="shared" si="25"/>
        <v>4.5</v>
      </c>
      <c r="D80" s="47">
        <f t="shared" si="26"/>
        <v>33</v>
      </c>
      <c r="E80" s="48">
        <f t="shared" si="29"/>
        <v>72</v>
      </c>
      <c r="F80" s="47">
        <f t="shared" si="27"/>
        <v>12</v>
      </c>
      <c r="G80" s="48">
        <v>5</v>
      </c>
      <c r="H80" s="49">
        <v>10</v>
      </c>
      <c r="I80" s="49">
        <f t="shared" si="22"/>
        <v>23.5</v>
      </c>
      <c r="J80" s="49">
        <f t="shared" si="23"/>
        <v>20</v>
      </c>
      <c r="K80" s="49">
        <f t="shared" si="30"/>
        <v>716</v>
      </c>
      <c r="L80" s="72">
        <f t="shared" si="33"/>
        <v>78</v>
      </c>
      <c r="M80" s="13">
        <f t="shared" si="35"/>
        <v>3.6497929606625261</v>
      </c>
      <c r="N80" s="12">
        <f t="shared" si="34"/>
        <v>3.6291695112419333</v>
      </c>
      <c r="O80" s="12">
        <f t="shared" si="31"/>
        <v>2.0623449420592799E-2</v>
      </c>
      <c r="P80" s="12">
        <f t="shared" si="32"/>
        <v>4.2532666600374945E-4</v>
      </c>
      <c r="Q80" s="96">
        <v>3.6920634920634923</v>
      </c>
      <c r="R80" s="75"/>
      <c r="S80" s="66"/>
      <c r="T80" s="66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</row>
    <row r="81" spans="1:51">
      <c r="A81" s="47">
        <f t="shared" si="24"/>
        <v>3.5045634920634923</v>
      </c>
      <c r="B81" s="47">
        <f t="shared" si="28"/>
        <v>0.91428571428571437</v>
      </c>
      <c r="C81" s="48">
        <f t="shared" si="25"/>
        <v>5</v>
      </c>
      <c r="D81" s="47">
        <f t="shared" si="26"/>
        <v>33</v>
      </c>
      <c r="E81" s="48">
        <f t="shared" si="29"/>
        <v>72</v>
      </c>
      <c r="F81" s="47">
        <f t="shared" si="27"/>
        <v>12</v>
      </c>
      <c r="G81" s="48">
        <v>5</v>
      </c>
      <c r="H81" s="49">
        <v>10</v>
      </c>
      <c r="I81" s="49">
        <f t="shared" si="22"/>
        <v>23</v>
      </c>
      <c r="J81" s="49">
        <f t="shared" si="23"/>
        <v>20</v>
      </c>
      <c r="K81" s="49">
        <f t="shared" si="30"/>
        <v>746</v>
      </c>
      <c r="L81" s="72">
        <f t="shared" si="33"/>
        <v>79</v>
      </c>
      <c r="M81" s="13">
        <f t="shared" si="35"/>
        <v>3.7530538302277439</v>
      </c>
      <c r="N81" s="12">
        <f t="shared" si="34"/>
        <v>3.6291695112419333</v>
      </c>
      <c r="O81" s="12">
        <f t="shared" si="31"/>
        <v>0.12388431898581054</v>
      </c>
      <c r="P81" s="12">
        <f t="shared" si="32"/>
        <v>1.5347324490578058E-2</v>
      </c>
      <c r="Q81" s="96">
        <v>3.6924547283702207</v>
      </c>
      <c r="R81" s="75"/>
      <c r="S81" s="66"/>
      <c r="T81" s="66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</row>
    <row r="82" spans="1:51">
      <c r="A82" s="47">
        <f t="shared" si="24"/>
        <v>3.6087301587301583</v>
      </c>
      <c r="B82" s="47">
        <f t="shared" si="28"/>
        <v>0.91428571428571437</v>
      </c>
      <c r="C82" s="48">
        <f t="shared" si="25"/>
        <v>5.5</v>
      </c>
      <c r="D82" s="47">
        <f t="shared" si="26"/>
        <v>33</v>
      </c>
      <c r="E82" s="48">
        <f t="shared" si="29"/>
        <v>72</v>
      </c>
      <c r="F82" s="47">
        <f t="shared" si="27"/>
        <v>12</v>
      </c>
      <c r="G82" s="48">
        <v>5</v>
      </c>
      <c r="H82" s="49">
        <v>10</v>
      </c>
      <c r="I82" s="49">
        <f t="shared" si="22"/>
        <v>22.5</v>
      </c>
      <c r="J82" s="49">
        <f t="shared" si="23"/>
        <v>20</v>
      </c>
      <c r="K82" s="49">
        <f t="shared" si="30"/>
        <v>776</v>
      </c>
      <c r="L82" s="72">
        <f t="shared" si="33"/>
        <v>80</v>
      </c>
      <c r="M82" s="13">
        <f t="shared" si="35"/>
        <v>3.8563146997929616</v>
      </c>
      <c r="N82" s="12">
        <f t="shared" si="34"/>
        <v>3.6291695112419333</v>
      </c>
      <c r="O82" s="12">
        <f t="shared" si="31"/>
        <v>0.22714518855102828</v>
      </c>
      <c r="P82" s="12">
        <f t="shared" si="32"/>
        <v>5.1594936681882191E-2</v>
      </c>
      <c r="Q82" s="96">
        <v>3.6932712215320915</v>
      </c>
      <c r="R82" s="75"/>
      <c r="S82" s="66"/>
      <c r="T82" s="66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</row>
    <row r="83" spans="1:51">
      <c r="A83" s="51">
        <f t="shared" si="24"/>
        <v>3.7128968253968253</v>
      </c>
      <c r="B83" s="51">
        <f t="shared" si="28"/>
        <v>0.91428571428571437</v>
      </c>
      <c r="C83" s="52">
        <f t="shared" si="25"/>
        <v>6</v>
      </c>
      <c r="D83" s="51">
        <f t="shared" si="26"/>
        <v>33</v>
      </c>
      <c r="E83" s="52">
        <f t="shared" si="29"/>
        <v>72</v>
      </c>
      <c r="F83" s="51">
        <f t="shared" si="27"/>
        <v>12</v>
      </c>
      <c r="G83" s="52">
        <v>5</v>
      </c>
      <c r="H83" s="53">
        <v>10</v>
      </c>
      <c r="I83" s="53">
        <f t="shared" si="22"/>
        <v>22</v>
      </c>
      <c r="J83" s="53">
        <f t="shared" si="23"/>
        <v>20</v>
      </c>
      <c r="K83" s="53">
        <f t="shared" si="30"/>
        <v>806</v>
      </c>
      <c r="L83" s="72">
        <f t="shared" si="33"/>
        <v>81</v>
      </c>
      <c r="M83" s="13">
        <f t="shared" si="35"/>
        <v>3.4867494824016561</v>
      </c>
      <c r="N83" s="12">
        <f t="shared" si="34"/>
        <v>3.6291695112419333</v>
      </c>
      <c r="O83" s="12">
        <f t="shared" si="31"/>
        <v>-0.14242002884027727</v>
      </c>
      <c r="P83" s="12">
        <f t="shared" si="32"/>
        <v>2.028346461486541E-2</v>
      </c>
      <c r="Q83" s="96">
        <v>3.7095755693581784</v>
      </c>
      <c r="R83" s="75"/>
      <c r="S83" s="66"/>
      <c r="T83" s="66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</row>
    <row r="84" spans="1:51">
      <c r="A84" s="56"/>
      <c r="B84" s="56"/>
      <c r="C84" s="56"/>
      <c r="D84" s="55"/>
      <c r="E84" s="56"/>
      <c r="F84" s="56"/>
      <c r="G84" s="56"/>
      <c r="H84" s="56"/>
      <c r="I84" s="56"/>
      <c r="J84" s="57"/>
      <c r="K84" s="49"/>
      <c r="L84" s="72">
        <f t="shared" si="33"/>
        <v>82</v>
      </c>
      <c r="M84" s="13">
        <f t="shared" si="35"/>
        <v>3.5900103519668738</v>
      </c>
      <c r="N84" s="12">
        <f t="shared" si="34"/>
        <v>3.6291695112419333</v>
      </c>
      <c r="O84" s="12">
        <f t="shared" si="31"/>
        <v>-3.915915927505953E-2</v>
      </c>
      <c r="P84" s="12">
        <f t="shared" si="32"/>
        <v>1.5334397551294808E-3</v>
      </c>
      <c r="Q84" s="96">
        <v>3.7118209255533205</v>
      </c>
      <c r="R84" s="75"/>
      <c r="S84" s="66"/>
      <c r="T84" s="66"/>
    </row>
    <row r="85" spans="1:51">
      <c r="A85" s="34" t="s">
        <v>8</v>
      </c>
      <c r="B85" s="35" t="s">
        <v>6</v>
      </c>
      <c r="C85" s="36" t="s">
        <v>21</v>
      </c>
      <c r="D85" s="34" t="s">
        <v>0</v>
      </c>
      <c r="E85" s="34" t="s">
        <v>1</v>
      </c>
      <c r="F85" s="34" t="s">
        <v>22</v>
      </c>
      <c r="G85" s="37" t="s">
        <v>23</v>
      </c>
      <c r="H85" s="37" t="s">
        <v>24</v>
      </c>
      <c r="I85" s="37" t="s">
        <v>25</v>
      </c>
      <c r="J85" s="37" t="s">
        <v>26</v>
      </c>
      <c r="K85" s="37" t="s">
        <v>2</v>
      </c>
      <c r="L85" s="72">
        <f t="shared" si="33"/>
        <v>83</v>
      </c>
      <c r="M85" s="13">
        <f t="shared" si="35"/>
        <v>3.6932712215320915</v>
      </c>
      <c r="N85" s="12">
        <f t="shared" si="34"/>
        <v>3.6291695112419333</v>
      </c>
      <c r="O85" s="12">
        <f t="shared" si="31"/>
        <v>6.4101710290158209E-2</v>
      </c>
      <c r="P85" s="12">
        <f t="shared" si="32"/>
        <v>4.1090292621233752E-3</v>
      </c>
      <c r="Q85" s="96">
        <v>3.7128968253968253</v>
      </c>
      <c r="R85" s="75"/>
      <c r="S85" s="66"/>
      <c r="T85" s="66"/>
    </row>
    <row r="86" spans="1:51">
      <c r="A86" s="38" t="s">
        <v>27</v>
      </c>
      <c r="B86" s="39" t="s">
        <v>27</v>
      </c>
      <c r="C86" s="40" t="s">
        <v>3</v>
      </c>
      <c r="D86" s="41" t="s">
        <v>3</v>
      </c>
      <c r="E86" s="41" t="s">
        <v>3</v>
      </c>
      <c r="F86" s="58" t="s">
        <v>3</v>
      </c>
      <c r="G86" s="42" t="s">
        <v>3</v>
      </c>
      <c r="H86" s="42" t="s">
        <v>3</v>
      </c>
      <c r="I86" s="42" t="s">
        <v>3</v>
      </c>
      <c r="J86" s="42" t="s">
        <v>3</v>
      </c>
      <c r="K86" s="42" t="s">
        <v>28</v>
      </c>
      <c r="L86" s="72">
        <f t="shared" si="33"/>
        <v>84</v>
      </c>
      <c r="M86" s="13">
        <f t="shared" si="35"/>
        <v>3.7965320910973093</v>
      </c>
      <c r="N86" s="12">
        <f t="shared" si="34"/>
        <v>3.6291695112419333</v>
      </c>
      <c r="O86" s="12">
        <f t="shared" si="31"/>
        <v>0.16736257985537595</v>
      </c>
      <c r="P86" s="12">
        <f t="shared" si="32"/>
        <v>2.8010233135847089E-2</v>
      </c>
      <c r="Q86" s="96">
        <v>3.7142857142857144</v>
      </c>
      <c r="R86" s="75"/>
      <c r="S86" s="66"/>
      <c r="T86" s="66"/>
    </row>
    <row r="87" spans="1:51">
      <c r="A87" s="43">
        <f>(K87/10000*2500)/(E87/100)*10/1000+B87</f>
        <v>3.4432712215320915</v>
      </c>
      <c r="B87" s="43">
        <f>I145</f>
        <v>0.91428571428571437</v>
      </c>
      <c r="C87" s="44">
        <f>C59</f>
        <v>4</v>
      </c>
      <c r="D87" s="43">
        <f>D3</f>
        <v>35</v>
      </c>
      <c r="E87" s="44">
        <f>E3-1</f>
        <v>69</v>
      </c>
      <c r="F87" s="43">
        <f>F3</f>
        <v>12</v>
      </c>
      <c r="G87" s="44">
        <v>5</v>
      </c>
      <c r="H87" s="45">
        <v>10</v>
      </c>
      <c r="I87" s="45">
        <f t="shared" ref="I87:I111" si="36">D87-C87-G87</f>
        <v>26</v>
      </c>
      <c r="J87" s="45">
        <f t="shared" ref="J87:J111" si="37">(E87-2*H87-F87)/2</f>
        <v>18.5</v>
      </c>
      <c r="K87" s="45">
        <f t="shared" si="30"/>
        <v>698</v>
      </c>
      <c r="L87" s="72">
        <f t="shared" si="33"/>
        <v>85</v>
      </c>
      <c r="M87" s="13">
        <f t="shared" si="35"/>
        <v>3.8997929606625261</v>
      </c>
      <c r="N87" s="12">
        <f t="shared" si="34"/>
        <v>3.6291695112419333</v>
      </c>
      <c r="O87" s="12">
        <f t="shared" si="31"/>
        <v>0.2706234494205928</v>
      </c>
      <c r="P87" s="12">
        <f t="shared" si="32"/>
        <v>7.3237051376300155E-2</v>
      </c>
      <c r="Q87" s="96">
        <v>3.7157563025210081</v>
      </c>
      <c r="T87" s="66"/>
    </row>
    <row r="88" spans="1:51">
      <c r="A88" s="47">
        <f t="shared" ref="A88:A111" si="38">(K88/10000*2500)/(E88/100)*10/1000+B88</f>
        <v>3.5465320910973093</v>
      </c>
      <c r="B88" s="47">
        <f>B87</f>
        <v>0.91428571428571437</v>
      </c>
      <c r="C88" s="48">
        <f t="shared" ref="C88:C111" si="39">C60</f>
        <v>4.5</v>
      </c>
      <c r="D88" s="47">
        <f t="shared" ref="D88:D139" si="40">D4</f>
        <v>35</v>
      </c>
      <c r="E88" s="48">
        <f>E87</f>
        <v>69</v>
      </c>
      <c r="F88" s="47">
        <f t="shared" ref="F88:F111" si="41">F4</f>
        <v>12</v>
      </c>
      <c r="G88" s="48">
        <v>5</v>
      </c>
      <c r="H88" s="49">
        <v>10</v>
      </c>
      <c r="I88" s="49">
        <f t="shared" si="36"/>
        <v>25.5</v>
      </c>
      <c r="J88" s="49">
        <f t="shared" si="37"/>
        <v>18.5</v>
      </c>
      <c r="K88" s="49">
        <f t="shared" si="30"/>
        <v>726.5</v>
      </c>
      <c r="L88" s="72">
        <f t="shared" si="33"/>
        <v>86</v>
      </c>
      <c r="M88" s="13">
        <f t="shared" si="35"/>
        <v>3.5302277432712215</v>
      </c>
      <c r="N88" s="12">
        <f t="shared" si="34"/>
        <v>3.6291695112419333</v>
      </c>
      <c r="O88" s="12">
        <f t="shared" si="31"/>
        <v>-9.8941767970711858E-2</v>
      </c>
      <c r="P88" s="12">
        <f t="shared" si="32"/>
        <v>9.7894734491701836E-3</v>
      </c>
      <c r="Q88" s="96">
        <v>3.7304621848739501</v>
      </c>
      <c r="R88" s="75"/>
      <c r="S88" s="66"/>
      <c r="T88" s="66"/>
    </row>
    <row r="89" spans="1:51">
      <c r="A89" s="47">
        <f t="shared" si="38"/>
        <v>3.6497929606625261</v>
      </c>
      <c r="B89" s="47">
        <f t="shared" ref="B89:B111" si="42">B88</f>
        <v>0.91428571428571437</v>
      </c>
      <c r="C89" s="48">
        <f t="shared" si="39"/>
        <v>5</v>
      </c>
      <c r="D89" s="47">
        <f t="shared" si="40"/>
        <v>35</v>
      </c>
      <c r="E89" s="48">
        <f t="shared" ref="E89:E111" si="43">E88</f>
        <v>69</v>
      </c>
      <c r="F89" s="47">
        <f t="shared" si="41"/>
        <v>12</v>
      </c>
      <c r="G89" s="48">
        <v>5</v>
      </c>
      <c r="H89" s="49">
        <v>10</v>
      </c>
      <c r="I89" s="49">
        <f t="shared" si="36"/>
        <v>25</v>
      </c>
      <c r="J89" s="49">
        <f t="shared" si="37"/>
        <v>18.5</v>
      </c>
      <c r="K89" s="49">
        <f t="shared" si="30"/>
        <v>755</v>
      </c>
      <c r="L89" s="72">
        <f t="shared" si="33"/>
        <v>87</v>
      </c>
      <c r="M89" s="13">
        <f t="shared" si="35"/>
        <v>3.6334886128364392</v>
      </c>
      <c r="N89" s="12">
        <f t="shared" si="34"/>
        <v>3.6291695112419333</v>
      </c>
      <c r="O89" s="12">
        <f t="shared" si="31"/>
        <v>4.3191015945058808E-3</v>
      </c>
      <c r="P89" s="12">
        <f t="shared" si="32"/>
        <v>1.8654638583663241E-5</v>
      </c>
      <c r="Q89" s="96">
        <v>3.7311871227364186</v>
      </c>
      <c r="R89" s="75"/>
      <c r="S89" s="66"/>
      <c r="T89" s="66"/>
    </row>
    <row r="90" spans="1:51">
      <c r="A90" s="47">
        <f t="shared" si="38"/>
        <v>3.7530538302277439</v>
      </c>
      <c r="B90" s="47">
        <f t="shared" si="42"/>
        <v>0.91428571428571437</v>
      </c>
      <c r="C90" s="48">
        <f t="shared" si="39"/>
        <v>5.5</v>
      </c>
      <c r="D90" s="47">
        <f t="shared" si="40"/>
        <v>35</v>
      </c>
      <c r="E90" s="48">
        <f t="shared" si="43"/>
        <v>69</v>
      </c>
      <c r="F90" s="47">
        <f t="shared" si="41"/>
        <v>12</v>
      </c>
      <c r="G90" s="48">
        <v>5</v>
      </c>
      <c r="H90" s="49">
        <v>10</v>
      </c>
      <c r="I90" s="49">
        <f t="shared" si="36"/>
        <v>24.5</v>
      </c>
      <c r="J90" s="49">
        <f t="shared" si="37"/>
        <v>18.5</v>
      </c>
      <c r="K90" s="49">
        <f t="shared" si="30"/>
        <v>783.5</v>
      </c>
      <c r="L90" s="72">
        <f t="shared" si="33"/>
        <v>88</v>
      </c>
      <c r="M90" s="13">
        <f t="shared" si="35"/>
        <v>3.7367494824016569</v>
      </c>
      <c r="N90" s="12">
        <f t="shared" si="34"/>
        <v>3.6291695112419333</v>
      </c>
      <c r="O90" s="12">
        <f t="shared" si="31"/>
        <v>0.10757997115972362</v>
      </c>
      <c r="P90" s="12">
        <f t="shared" si="32"/>
        <v>1.1573450194726966E-2</v>
      </c>
      <c r="Q90" s="96">
        <v>3.7321428571428568</v>
      </c>
      <c r="R90" s="75"/>
      <c r="S90" s="66"/>
      <c r="T90" s="66"/>
    </row>
    <row r="91" spans="1:51">
      <c r="A91" s="51">
        <f t="shared" si="38"/>
        <v>3.8563146997929616</v>
      </c>
      <c r="B91" s="51">
        <f t="shared" si="42"/>
        <v>0.91428571428571437</v>
      </c>
      <c r="C91" s="52">
        <f t="shared" si="39"/>
        <v>6</v>
      </c>
      <c r="D91" s="51">
        <f t="shared" si="40"/>
        <v>35</v>
      </c>
      <c r="E91" s="52">
        <f t="shared" si="43"/>
        <v>69</v>
      </c>
      <c r="F91" s="51">
        <f t="shared" si="41"/>
        <v>12</v>
      </c>
      <c r="G91" s="52">
        <v>5</v>
      </c>
      <c r="H91" s="53">
        <v>10</v>
      </c>
      <c r="I91" s="53">
        <f t="shared" si="36"/>
        <v>24</v>
      </c>
      <c r="J91" s="53">
        <f t="shared" si="37"/>
        <v>18.5</v>
      </c>
      <c r="K91" s="53">
        <f t="shared" si="30"/>
        <v>812</v>
      </c>
      <c r="L91" s="72">
        <f t="shared" si="33"/>
        <v>89</v>
      </c>
      <c r="M91" s="13">
        <f t="shared" si="35"/>
        <v>3.8400103519668738</v>
      </c>
      <c r="N91" s="12">
        <f t="shared" si="34"/>
        <v>3.6291695112419333</v>
      </c>
      <c r="O91" s="12">
        <f t="shared" si="31"/>
        <v>0.21084084072494047</v>
      </c>
      <c r="P91" s="12">
        <f t="shared" si="32"/>
        <v>4.4453860117599713E-2</v>
      </c>
      <c r="Q91" s="96">
        <v>3.7337301587301583</v>
      </c>
      <c r="R91" s="75"/>
      <c r="S91" s="66"/>
      <c r="T91" s="66"/>
    </row>
    <row r="92" spans="1:51">
      <c r="A92" s="43">
        <f t="shared" si="38"/>
        <v>3.4867494824016561</v>
      </c>
      <c r="B92" s="43">
        <f t="shared" si="42"/>
        <v>0.91428571428571437</v>
      </c>
      <c r="C92" s="44">
        <f t="shared" si="39"/>
        <v>4</v>
      </c>
      <c r="D92" s="43">
        <f t="shared" si="40"/>
        <v>36</v>
      </c>
      <c r="E92" s="44">
        <f t="shared" si="43"/>
        <v>69</v>
      </c>
      <c r="F92" s="43">
        <f t="shared" si="41"/>
        <v>12</v>
      </c>
      <c r="G92" s="44">
        <v>5</v>
      </c>
      <c r="H92" s="45">
        <v>10</v>
      </c>
      <c r="I92" s="45">
        <f t="shared" si="36"/>
        <v>27</v>
      </c>
      <c r="J92" s="45">
        <f t="shared" si="37"/>
        <v>18.5</v>
      </c>
      <c r="K92" s="45">
        <f t="shared" si="30"/>
        <v>710</v>
      </c>
      <c r="L92" s="72">
        <f t="shared" si="33"/>
        <v>90</v>
      </c>
      <c r="M92" s="13">
        <f t="shared" si="35"/>
        <v>3.9432712215320915</v>
      </c>
      <c r="N92" s="12">
        <f t="shared" si="34"/>
        <v>3.6291695112419333</v>
      </c>
      <c r="O92" s="12">
        <f t="shared" si="31"/>
        <v>0.31410171029015821</v>
      </c>
      <c r="P92" s="12">
        <f t="shared" si="32"/>
        <v>9.8659884407202483E-2</v>
      </c>
      <c r="Q92" s="96">
        <v>3.7367494824016569</v>
      </c>
      <c r="R92" s="75"/>
      <c r="S92" s="66"/>
      <c r="T92" s="66"/>
    </row>
    <row r="93" spans="1:51">
      <c r="A93" s="47">
        <f t="shared" si="38"/>
        <v>3.5900103519668738</v>
      </c>
      <c r="B93" s="47">
        <f t="shared" si="42"/>
        <v>0.91428571428571437</v>
      </c>
      <c r="C93" s="48">
        <f t="shared" si="39"/>
        <v>4.5</v>
      </c>
      <c r="D93" s="47">
        <f t="shared" si="40"/>
        <v>36</v>
      </c>
      <c r="E93" s="48">
        <f t="shared" si="43"/>
        <v>69</v>
      </c>
      <c r="F93" s="47">
        <f t="shared" si="41"/>
        <v>12</v>
      </c>
      <c r="G93" s="48">
        <v>5</v>
      </c>
      <c r="H93" s="49">
        <v>10</v>
      </c>
      <c r="I93" s="49">
        <f t="shared" si="36"/>
        <v>26.5</v>
      </c>
      <c r="J93" s="49">
        <f t="shared" si="37"/>
        <v>18.5</v>
      </c>
      <c r="K93" s="49">
        <f t="shared" si="30"/>
        <v>738.5</v>
      </c>
      <c r="L93" s="72">
        <f t="shared" si="33"/>
        <v>91</v>
      </c>
      <c r="M93" s="13">
        <f t="shared" si="35"/>
        <v>3.3997929606625261</v>
      </c>
      <c r="N93" s="12">
        <f t="shared" si="34"/>
        <v>3.6291695112419333</v>
      </c>
      <c r="O93" s="12">
        <f t="shared" si="31"/>
        <v>-0.2293765505794072</v>
      </c>
      <c r="P93" s="12">
        <f t="shared" si="32"/>
        <v>5.2613601955707349E-2</v>
      </c>
      <c r="Q93" s="96">
        <v>3.7500000000000009</v>
      </c>
      <c r="R93" s="75"/>
      <c r="S93" s="66"/>
      <c r="T93" s="66"/>
    </row>
    <row r="94" spans="1:51">
      <c r="A94" s="47">
        <f t="shared" si="38"/>
        <v>3.6932712215320915</v>
      </c>
      <c r="B94" s="47">
        <f t="shared" si="42"/>
        <v>0.91428571428571437</v>
      </c>
      <c r="C94" s="48">
        <f t="shared" si="39"/>
        <v>5</v>
      </c>
      <c r="D94" s="47">
        <f t="shared" si="40"/>
        <v>36</v>
      </c>
      <c r="E94" s="48">
        <f t="shared" si="43"/>
        <v>69</v>
      </c>
      <c r="F94" s="47">
        <f t="shared" si="41"/>
        <v>12</v>
      </c>
      <c r="G94" s="48">
        <v>5</v>
      </c>
      <c r="H94" s="49">
        <v>10</v>
      </c>
      <c r="I94" s="49">
        <f t="shared" si="36"/>
        <v>26</v>
      </c>
      <c r="J94" s="49">
        <f t="shared" si="37"/>
        <v>18.5</v>
      </c>
      <c r="K94" s="49">
        <f t="shared" si="30"/>
        <v>767</v>
      </c>
      <c r="L94" s="72">
        <f t="shared" si="33"/>
        <v>92</v>
      </c>
      <c r="M94" s="13">
        <f t="shared" si="35"/>
        <v>3.5030538302277439</v>
      </c>
      <c r="N94" s="12">
        <f t="shared" si="34"/>
        <v>3.6291695112419333</v>
      </c>
      <c r="O94" s="12">
        <f t="shared" si="31"/>
        <v>-0.12611568101418946</v>
      </c>
      <c r="P94" s="12">
        <f t="shared" si="32"/>
        <v>1.5905164997672788E-2</v>
      </c>
      <c r="Q94" s="96">
        <v>3.7530538302277439</v>
      </c>
      <c r="R94" s="75"/>
      <c r="S94" s="66"/>
      <c r="T94" s="66"/>
    </row>
    <row r="95" spans="1:51">
      <c r="A95" s="47">
        <f t="shared" si="38"/>
        <v>3.7965320910973093</v>
      </c>
      <c r="B95" s="47">
        <f t="shared" si="42"/>
        <v>0.91428571428571437</v>
      </c>
      <c r="C95" s="48">
        <f t="shared" si="39"/>
        <v>5.5</v>
      </c>
      <c r="D95" s="47">
        <f t="shared" si="40"/>
        <v>36</v>
      </c>
      <c r="E95" s="48">
        <f t="shared" si="43"/>
        <v>69</v>
      </c>
      <c r="F95" s="47">
        <f t="shared" si="41"/>
        <v>12</v>
      </c>
      <c r="G95" s="48">
        <v>5</v>
      </c>
      <c r="H95" s="49">
        <v>10</v>
      </c>
      <c r="I95" s="49">
        <f t="shared" si="36"/>
        <v>25.5</v>
      </c>
      <c r="J95" s="49">
        <f t="shared" si="37"/>
        <v>18.5</v>
      </c>
      <c r="K95" s="49">
        <f t="shared" si="30"/>
        <v>795.5</v>
      </c>
      <c r="L95" s="72">
        <f t="shared" si="33"/>
        <v>93</v>
      </c>
      <c r="M95" s="13">
        <f t="shared" si="35"/>
        <v>3.6063146997929616</v>
      </c>
      <c r="N95" s="12">
        <f t="shared" si="34"/>
        <v>3.6291695112419333</v>
      </c>
      <c r="O95" s="12">
        <f t="shared" si="31"/>
        <v>-2.2854811448971724E-2</v>
      </c>
      <c r="P95" s="12">
        <f t="shared" si="32"/>
        <v>5.2234240636804899E-4</v>
      </c>
      <c r="Q95" s="96">
        <v>3.7540744466800806</v>
      </c>
      <c r="R95" s="75"/>
      <c r="S95" s="66"/>
      <c r="T95" s="66"/>
    </row>
    <row r="96" spans="1:51">
      <c r="A96" s="51">
        <f t="shared" si="38"/>
        <v>3.8997929606625261</v>
      </c>
      <c r="B96" s="51">
        <f t="shared" si="42"/>
        <v>0.91428571428571437</v>
      </c>
      <c r="C96" s="52">
        <f t="shared" si="39"/>
        <v>6</v>
      </c>
      <c r="D96" s="51">
        <f t="shared" si="40"/>
        <v>36</v>
      </c>
      <c r="E96" s="52">
        <f t="shared" si="43"/>
        <v>69</v>
      </c>
      <c r="F96" s="51">
        <f t="shared" si="41"/>
        <v>12</v>
      </c>
      <c r="G96" s="52">
        <v>5</v>
      </c>
      <c r="H96" s="53">
        <v>10</v>
      </c>
      <c r="I96" s="53">
        <f t="shared" si="36"/>
        <v>25</v>
      </c>
      <c r="J96" s="53">
        <f t="shared" si="37"/>
        <v>18.5</v>
      </c>
      <c r="K96" s="53">
        <f t="shared" si="30"/>
        <v>824</v>
      </c>
      <c r="L96" s="72">
        <f t="shared" si="33"/>
        <v>94</v>
      </c>
      <c r="M96" s="13">
        <f t="shared" si="35"/>
        <v>3.7095755693581784</v>
      </c>
      <c r="N96" s="12">
        <f t="shared" si="34"/>
        <v>3.6291695112419333</v>
      </c>
      <c r="O96" s="12">
        <f t="shared" si="31"/>
        <v>8.0406058116245127E-2</v>
      </c>
      <c r="P96" s="12">
        <f t="shared" si="32"/>
        <v>6.4651341817929886E-3</v>
      </c>
      <c r="Q96" s="96">
        <v>3.7545634920634923</v>
      </c>
      <c r="R96" s="75"/>
      <c r="S96" s="66"/>
      <c r="T96" s="66"/>
    </row>
    <row r="97" spans="1:20">
      <c r="A97" s="43">
        <f t="shared" si="38"/>
        <v>3.5302277432712215</v>
      </c>
      <c r="B97" s="43">
        <f t="shared" si="42"/>
        <v>0.91428571428571437</v>
      </c>
      <c r="C97" s="44">
        <f t="shared" si="39"/>
        <v>4</v>
      </c>
      <c r="D97" s="43">
        <f t="shared" si="40"/>
        <v>37</v>
      </c>
      <c r="E97" s="44">
        <f t="shared" si="43"/>
        <v>69</v>
      </c>
      <c r="F97" s="43">
        <f t="shared" si="41"/>
        <v>12</v>
      </c>
      <c r="G97" s="44">
        <v>5</v>
      </c>
      <c r="H97" s="45">
        <v>10</v>
      </c>
      <c r="I97" s="45">
        <f t="shared" si="36"/>
        <v>28</v>
      </c>
      <c r="J97" s="45">
        <f t="shared" si="37"/>
        <v>18.5</v>
      </c>
      <c r="K97" s="45">
        <f t="shared" si="30"/>
        <v>722</v>
      </c>
      <c r="L97" s="72">
        <f t="shared" si="33"/>
        <v>95</v>
      </c>
      <c r="M97" s="13">
        <f t="shared" si="35"/>
        <v>3.8128364389233953</v>
      </c>
      <c r="N97" s="12">
        <f t="shared" si="34"/>
        <v>3.6291695112419333</v>
      </c>
      <c r="O97" s="12">
        <f t="shared" si="31"/>
        <v>0.18366692768146198</v>
      </c>
      <c r="P97" s="12">
        <f t="shared" si="32"/>
        <v>3.3733540323947382E-2</v>
      </c>
      <c r="Q97" s="96">
        <v>3.7598739495798323</v>
      </c>
      <c r="R97" s="75"/>
      <c r="S97" s="66"/>
      <c r="T97" s="66"/>
    </row>
    <row r="98" spans="1:20">
      <c r="A98" s="47">
        <f t="shared" si="38"/>
        <v>3.6334886128364392</v>
      </c>
      <c r="B98" s="47">
        <f t="shared" si="42"/>
        <v>0.91428571428571437</v>
      </c>
      <c r="C98" s="48">
        <f t="shared" si="39"/>
        <v>4.5</v>
      </c>
      <c r="D98" s="47">
        <f t="shared" si="40"/>
        <v>37</v>
      </c>
      <c r="E98" s="48">
        <f t="shared" si="43"/>
        <v>69</v>
      </c>
      <c r="F98" s="47">
        <f t="shared" si="41"/>
        <v>12</v>
      </c>
      <c r="G98" s="48">
        <v>5</v>
      </c>
      <c r="H98" s="49">
        <v>10</v>
      </c>
      <c r="I98" s="49">
        <f t="shared" si="36"/>
        <v>27.5</v>
      </c>
      <c r="J98" s="49">
        <f t="shared" si="37"/>
        <v>18.5</v>
      </c>
      <c r="K98" s="49">
        <f t="shared" si="30"/>
        <v>750.5</v>
      </c>
      <c r="L98" s="72">
        <f t="shared" si="33"/>
        <v>96</v>
      </c>
      <c r="M98" s="13">
        <f t="shared" si="35"/>
        <v>3.3563146997929607</v>
      </c>
      <c r="N98" s="12">
        <f t="shared" si="34"/>
        <v>3.6291695112419333</v>
      </c>
      <c r="O98" s="12">
        <f t="shared" si="31"/>
        <v>-0.27285481144897261</v>
      </c>
      <c r="P98" s="12">
        <f t="shared" si="32"/>
        <v>7.4449748130854393E-2</v>
      </c>
      <c r="Q98" s="96">
        <v>3.7693581780538308</v>
      </c>
      <c r="R98" s="75"/>
      <c r="S98" s="66"/>
      <c r="T98" s="66"/>
    </row>
    <row r="99" spans="1:20">
      <c r="A99" s="47">
        <f t="shared" si="38"/>
        <v>3.7367494824016569</v>
      </c>
      <c r="B99" s="47">
        <f t="shared" si="42"/>
        <v>0.91428571428571437</v>
      </c>
      <c r="C99" s="48">
        <f t="shared" si="39"/>
        <v>5</v>
      </c>
      <c r="D99" s="47">
        <f t="shared" si="40"/>
        <v>37</v>
      </c>
      <c r="E99" s="48">
        <f t="shared" si="43"/>
        <v>69</v>
      </c>
      <c r="F99" s="47">
        <f t="shared" si="41"/>
        <v>12</v>
      </c>
      <c r="G99" s="48">
        <v>5</v>
      </c>
      <c r="H99" s="49">
        <v>10</v>
      </c>
      <c r="I99" s="49">
        <f t="shared" si="36"/>
        <v>27</v>
      </c>
      <c r="J99" s="49">
        <f t="shared" si="37"/>
        <v>18.5</v>
      </c>
      <c r="K99" s="49">
        <f t="shared" si="30"/>
        <v>779</v>
      </c>
      <c r="L99" s="72">
        <f t="shared" si="33"/>
        <v>97</v>
      </c>
      <c r="M99" s="13">
        <f t="shared" si="35"/>
        <v>3.4595755693581784</v>
      </c>
      <c r="N99" s="12">
        <f t="shared" si="34"/>
        <v>3.6291695112419333</v>
      </c>
      <c r="O99" s="12">
        <f t="shared" si="31"/>
        <v>-0.16959394188375487</v>
      </c>
      <c r="P99" s="12">
        <f t="shared" si="32"/>
        <v>2.8762105123670424E-2</v>
      </c>
      <c r="Q99" s="96">
        <v>3.7734406438631796</v>
      </c>
      <c r="R99" s="75"/>
      <c r="S99" s="66"/>
      <c r="T99" s="66"/>
    </row>
    <row r="100" spans="1:20">
      <c r="A100" s="47">
        <f t="shared" si="38"/>
        <v>3.8400103519668738</v>
      </c>
      <c r="B100" s="47">
        <f t="shared" si="42"/>
        <v>0.91428571428571437</v>
      </c>
      <c r="C100" s="48">
        <f t="shared" si="39"/>
        <v>5.5</v>
      </c>
      <c r="D100" s="47">
        <f t="shared" si="40"/>
        <v>37</v>
      </c>
      <c r="E100" s="48">
        <f t="shared" si="43"/>
        <v>69</v>
      </c>
      <c r="F100" s="47">
        <f t="shared" si="41"/>
        <v>12</v>
      </c>
      <c r="G100" s="48">
        <v>5</v>
      </c>
      <c r="H100" s="49">
        <v>10</v>
      </c>
      <c r="I100" s="49">
        <f t="shared" si="36"/>
        <v>26.5</v>
      </c>
      <c r="J100" s="49">
        <f t="shared" si="37"/>
        <v>18.5</v>
      </c>
      <c r="K100" s="49">
        <f t="shared" si="30"/>
        <v>807.5</v>
      </c>
      <c r="L100" s="72">
        <f t="shared" si="33"/>
        <v>98</v>
      </c>
      <c r="M100" s="13">
        <f t="shared" si="35"/>
        <v>3.5628364389233953</v>
      </c>
      <c r="N100" s="12">
        <f t="shared" si="34"/>
        <v>3.6291695112419333</v>
      </c>
      <c r="O100" s="12">
        <f t="shared" si="31"/>
        <v>-6.6333072318538022E-2</v>
      </c>
      <c r="P100" s="12">
        <f t="shared" si="32"/>
        <v>4.400076483216395E-3</v>
      </c>
      <c r="Q100" s="96">
        <v>3.7745798319327726</v>
      </c>
      <c r="R100" s="75"/>
      <c r="S100" s="66"/>
      <c r="T100" s="66"/>
    </row>
    <row r="101" spans="1:20">
      <c r="A101" s="51">
        <f t="shared" si="38"/>
        <v>3.9432712215320915</v>
      </c>
      <c r="B101" s="51">
        <f t="shared" si="42"/>
        <v>0.91428571428571437</v>
      </c>
      <c r="C101" s="52">
        <f t="shared" si="39"/>
        <v>6</v>
      </c>
      <c r="D101" s="51">
        <f t="shared" si="40"/>
        <v>37</v>
      </c>
      <c r="E101" s="52">
        <f t="shared" si="43"/>
        <v>69</v>
      </c>
      <c r="F101" s="51">
        <f t="shared" si="41"/>
        <v>12</v>
      </c>
      <c r="G101" s="52">
        <v>5</v>
      </c>
      <c r="H101" s="53">
        <v>10</v>
      </c>
      <c r="I101" s="53">
        <f t="shared" si="36"/>
        <v>26</v>
      </c>
      <c r="J101" s="53">
        <f t="shared" si="37"/>
        <v>18.5</v>
      </c>
      <c r="K101" s="53">
        <f t="shared" si="30"/>
        <v>836</v>
      </c>
      <c r="L101" s="72">
        <f t="shared" si="33"/>
        <v>99</v>
      </c>
      <c r="M101" s="13">
        <f t="shared" si="35"/>
        <v>3.666097308488613</v>
      </c>
      <c r="N101" s="12">
        <f t="shared" si="34"/>
        <v>3.6291695112419333</v>
      </c>
      <c r="O101" s="12">
        <f t="shared" si="31"/>
        <v>3.6927797246679717E-2</v>
      </c>
      <c r="P101" s="12">
        <f t="shared" si="32"/>
        <v>1.3636622094918862E-3</v>
      </c>
      <c r="Q101" s="96">
        <v>3.7750000000000004</v>
      </c>
      <c r="R101" s="75"/>
      <c r="S101" s="66"/>
      <c r="T101" s="66"/>
    </row>
    <row r="102" spans="1:20">
      <c r="A102" s="43">
        <f t="shared" si="38"/>
        <v>3.3997929606625261</v>
      </c>
      <c r="B102" s="43">
        <f t="shared" si="42"/>
        <v>0.91428571428571437</v>
      </c>
      <c r="C102" s="44">
        <f t="shared" si="39"/>
        <v>4</v>
      </c>
      <c r="D102" s="43">
        <f t="shared" si="40"/>
        <v>34</v>
      </c>
      <c r="E102" s="44">
        <f t="shared" si="43"/>
        <v>69</v>
      </c>
      <c r="F102" s="43">
        <f t="shared" si="41"/>
        <v>12</v>
      </c>
      <c r="G102" s="44">
        <v>5</v>
      </c>
      <c r="H102" s="45">
        <v>10</v>
      </c>
      <c r="I102" s="45">
        <f t="shared" si="36"/>
        <v>25</v>
      </c>
      <c r="J102" s="45">
        <f t="shared" si="37"/>
        <v>18.5</v>
      </c>
      <c r="K102" s="45">
        <f t="shared" si="30"/>
        <v>686</v>
      </c>
      <c r="L102" s="72">
        <f t="shared" si="33"/>
        <v>100</v>
      </c>
      <c r="M102" s="13">
        <f t="shared" si="35"/>
        <v>3.7693581780538308</v>
      </c>
      <c r="N102" s="12">
        <f t="shared" si="34"/>
        <v>3.6291695112419333</v>
      </c>
      <c r="O102" s="12">
        <f t="shared" si="31"/>
        <v>0.14018866681189746</v>
      </c>
      <c r="P102" s="12">
        <f t="shared" si="32"/>
        <v>1.9652862302497198E-2</v>
      </c>
      <c r="Q102" s="96">
        <v>3.7753968253968253</v>
      </c>
      <c r="R102" s="75"/>
      <c r="S102" s="66"/>
      <c r="T102" s="66"/>
    </row>
    <row r="103" spans="1:20">
      <c r="A103" s="47">
        <f t="shared" si="38"/>
        <v>3.5030538302277439</v>
      </c>
      <c r="B103" s="47">
        <f t="shared" si="42"/>
        <v>0.91428571428571437</v>
      </c>
      <c r="C103" s="48">
        <f t="shared" si="39"/>
        <v>4.5</v>
      </c>
      <c r="D103" s="47">
        <f t="shared" si="40"/>
        <v>34</v>
      </c>
      <c r="E103" s="48">
        <f t="shared" si="43"/>
        <v>69</v>
      </c>
      <c r="F103" s="47">
        <f t="shared" si="41"/>
        <v>12</v>
      </c>
      <c r="G103" s="48">
        <v>5</v>
      </c>
      <c r="H103" s="49">
        <v>10</v>
      </c>
      <c r="I103" s="49">
        <f t="shared" si="36"/>
        <v>24.5</v>
      </c>
      <c r="J103" s="49">
        <f t="shared" si="37"/>
        <v>18.5</v>
      </c>
      <c r="K103" s="49">
        <f t="shared" si="30"/>
        <v>714.5</v>
      </c>
      <c r="L103" s="72">
        <f t="shared" si="33"/>
        <v>101</v>
      </c>
      <c r="M103" s="13">
        <f t="shared" ref="M103:M127" si="44">A115</f>
        <v>3.4657563025210081</v>
      </c>
      <c r="N103" s="12">
        <f t="shared" si="34"/>
        <v>3.6291695112419333</v>
      </c>
      <c r="O103" s="12">
        <f t="shared" si="31"/>
        <v>-0.16341320872092524</v>
      </c>
      <c r="P103" s="12">
        <f t="shared" si="32"/>
        <v>2.6703876784468675E-2</v>
      </c>
      <c r="Q103" s="96">
        <v>3.7892857142857146</v>
      </c>
      <c r="R103" s="75"/>
      <c r="S103" s="66"/>
      <c r="T103" s="66"/>
    </row>
    <row r="104" spans="1:20">
      <c r="A104" s="47">
        <f t="shared" si="38"/>
        <v>3.6063146997929616</v>
      </c>
      <c r="B104" s="47">
        <f t="shared" si="42"/>
        <v>0.91428571428571437</v>
      </c>
      <c r="C104" s="48">
        <f t="shared" si="39"/>
        <v>5</v>
      </c>
      <c r="D104" s="47">
        <f t="shared" si="40"/>
        <v>34</v>
      </c>
      <c r="E104" s="48">
        <f t="shared" si="43"/>
        <v>69</v>
      </c>
      <c r="F104" s="47">
        <f t="shared" si="41"/>
        <v>12</v>
      </c>
      <c r="G104" s="48">
        <v>5</v>
      </c>
      <c r="H104" s="49">
        <v>10</v>
      </c>
      <c r="I104" s="49">
        <f t="shared" si="36"/>
        <v>24</v>
      </c>
      <c r="J104" s="49">
        <f t="shared" si="37"/>
        <v>18.5</v>
      </c>
      <c r="K104" s="49">
        <f t="shared" si="30"/>
        <v>743</v>
      </c>
      <c r="L104" s="72">
        <f t="shared" si="33"/>
        <v>102</v>
      </c>
      <c r="M104" s="13">
        <f t="shared" si="44"/>
        <v>3.5686974789915968</v>
      </c>
      <c r="N104" s="12">
        <f t="shared" si="34"/>
        <v>3.6291695112419333</v>
      </c>
      <c r="O104" s="12">
        <f t="shared" si="31"/>
        <v>-6.0472032250336483E-2</v>
      </c>
      <c r="P104" s="12">
        <f t="shared" si="32"/>
        <v>3.6568666844857358E-3</v>
      </c>
      <c r="Q104" s="96">
        <v>3.7928571428571436</v>
      </c>
      <c r="R104" s="75"/>
      <c r="S104" s="66"/>
      <c r="T104" s="66"/>
    </row>
    <row r="105" spans="1:20">
      <c r="A105" s="47">
        <f t="shared" si="38"/>
        <v>3.7095755693581784</v>
      </c>
      <c r="B105" s="47">
        <f t="shared" si="42"/>
        <v>0.91428571428571437</v>
      </c>
      <c r="C105" s="48">
        <f t="shared" si="39"/>
        <v>5.5</v>
      </c>
      <c r="D105" s="47">
        <f t="shared" si="40"/>
        <v>34</v>
      </c>
      <c r="E105" s="48">
        <f t="shared" si="43"/>
        <v>69</v>
      </c>
      <c r="F105" s="47">
        <f t="shared" si="41"/>
        <v>12</v>
      </c>
      <c r="G105" s="48">
        <v>5</v>
      </c>
      <c r="H105" s="49">
        <v>10</v>
      </c>
      <c r="I105" s="49">
        <f t="shared" si="36"/>
        <v>23.5</v>
      </c>
      <c r="J105" s="49">
        <f t="shared" si="37"/>
        <v>18.5</v>
      </c>
      <c r="K105" s="49">
        <f t="shared" si="30"/>
        <v>771.5</v>
      </c>
      <c r="L105" s="72">
        <f t="shared" si="33"/>
        <v>103</v>
      </c>
      <c r="M105" s="13">
        <f t="shared" si="44"/>
        <v>3.6716386554621847</v>
      </c>
      <c r="N105" s="12">
        <f t="shared" si="34"/>
        <v>3.6291695112419333</v>
      </c>
      <c r="O105" s="12">
        <f t="shared" si="31"/>
        <v>4.2469144220251387E-2</v>
      </c>
      <c r="P105" s="12">
        <f t="shared" si="32"/>
        <v>1.8036282108005119E-3</v>
      </c>
      <c r="Q105" s="96">
        <v>3.7962301587301583</v>
      </c>
      <c r="R105" s="75"/>
      <c r="S105" s="66"/>
      <c r="T105" s="66"/>
    </row>
    <row r="106" spans="1:20">
      <c r="A106" s="51">
        <f t="shared" si="38"/>
        <v>3.8128364389233953</v>
      </c>
      <c r="B106" s="51">
        <f t="shared" si="42"/>
        <v>0.91428571428571437</v>
      </c>
      <c r="C106" s="52">
        <f t="shared" si="39"/>
        <v>6</v>
      </c>
      <c r="D106" s="51">
        <f t="shared" si="40"/>
        <v>34</v>
      </c>
      <c r="E106" s="52">
        <f t="shared" si="43"/>
        <v>69</v>
      </c>
      <c r="F106" s="51">
        <f t="shared" si="41"/>
        <v>12</v>
      </c>
      <c r="G106" s="52">
        <v>5</v>
      </c>
      <c r="H106" s="53">
        <v>10</v>
      </c>
      <c r="I106" s="53">
        <f t="shared" si="36"/>
        <v>23</v>
      </c>
      <c r="J106" s="53">
        <f t="shared" si="37"/>
        <v>18.5</v>
      </c>
      <c r="K106" s="53">
        <f t="shared" si="30"/>
        <v>800</v>
      </c>
      <c r="L106" s="72">
        <f t="shared" si="33"/>
        <v>104</v>
      </c>
      <c r="M106" s="13">
        <f t="shared" si="44"/>
        <v>3.7745798319327726</v>
      </c>
      <c r="N106" s="12">
        <f t="shared" si="34"/>
        <v>3.6291695112419333</v>
      </c>
      <c r="O106" s="12">
        <f t="shared" si="31"/>
        <v>0.14541032069083926</v>
      </c>
      <c r="P106" s="12">
        <f t="shared" si="32"/>
        <v>2.1144161363412715E-2</v>
      </c>
      <c r="Q106" s="96">
        <v>3.7963279678068416</v>
      </c>
      <c r="R106" s="75"/>
      <c r="S106" s="66"/>
      <c r="T106" s="66"/>
    </row>
    <row r="107" spans="1:20">
      <c r="A107" s="47">
        <f t="shared" si="38"/>
        <v>3.3563146997929607</v>
      </c>
      <c r="B107" s="43">
        <f t="shared" si="42"/>
        <v>0.91428571428571437</v>
      </c>
      <c r="C107" s="44">
        <f t="shared" si="39"/>
        <v>4</v>
      </c>
      <c r="D107" s="43">
        <f t="shared" si="40"/>
        <v>33</v>
      </c>
      <c r="E107" s="44">
        <f t="shared" si="43"/>
        <v>69</v>
      </c>
      <c r="F107" s="43">
        <f t="shared" si="41"/>
        <v>12</v>
      </c>
      <c r="G107" s="44">
        <v>5</v>
      </c>
      <c r="H107" s="45">
        <v>10</v>
      </c>
      <c r="I107" s="45">
        <f t="shared" si="36"/>
        <v>24</v>
      </c>
      <c r="J107" s="45">
        <f t="shared" si="37"/>
        <v>18.5</v>
      </c>
      <c r="K107" s="45">
        <f t="shared" si="30"/>
        <v>674</v>
      </c>
      <c r="L107" s="72">
        <f t="shared" si="33"/>
        <v>105</v>
      </c>
      <c r="M107" s="13">
        <f t="shared" si="44"/>
        <v>3.8775210084033613</v>
      </c>
      <c r="N107" s="12">
        <f t="shared" si="34"/>
        <v>3.6291695112419333</v>
      </c>
      <c r="O107" s="12">
        <f t="shared" si="31"/>
        <v>0.24835149716142801</v>
      </c>
      <c r="P107" s="12">
        <f t="shared" si="32"/>
        <v>6.1678466142322787E-2</v>
      </c>
      <c r="Q107" s="96">
        <v>3.7965320910973093</v>
      </c>
      <c r="R107" s="75"/>
      <c r="S107" s="66"/>
      <c r="T107" s="66"/>
    </row>
    <row r="108" spans="1:20">
      <c r="A108" s="47">
        <f t="shared" si="38"/>
        <v>3.4595755693581784</v>
      </c>
      <c r="B108" s="47">
        <f t="shared" si="42"/>
        <v>0.91428571428571437</v>
      </c>
      <c r="C108" s="48">
        <f t="shared" si="39"/>
        <v>4.5</v>
      </c>
      <c r="D108" s="47">
        <f t="shared" si="40"/>
        <v>33</v>
      </c>
      <c r="E108" s="48">
        <f t="shared" si="43"/>
        <v>69</v>
      </c>
      <c r="F108" s="47">
        <f t="shared" si="41"/>
        <v>12</v>
      </c>
      <c r="G108" s="48">
        <v>5</v>
      </c>
      <c r="H108" s="49">
        <v>10</v>
      </c>
      <c r="I108" s="49">
        <f t="shared" si="36"/>
        <v>23.5</v>
      </c>
      <c r="J108" s="49">
        <f t="shared" si="37"/>
        <v>18.5</v>
      </c>
      <c r="K108" s="49">
        <f t="shared" si="30"/>
        <v>702.5</v>
      </c>
      <c r="L108" s="72">
        <f t="shared" si="33"/>
        <v>106</v>
      </c>
      <c r="M108" s="13">
        <f t="shared" si="44"/>
        <v>3.5098739495798323</v>
      </c>
      <c r="N108" s="12">
        <f t="shared" si="34"/>
        <v>3.6291695112419333</v>
      </c>
      <c r="O108" s="12">
        <f t="shared" si="31"/>
        <v>-0.11929556166210098</v>
      </c>
      <c r="P108" s="12">
        <f t="shared" si="32"/>
        <v>1.4231431032276138E-2</v>
      </c>
      <c r="Q108" s="96">
        <v>3.8128364389233953</v>
      </c>
      <c r="R108" s="75"/>
      <c r="S108" s="66"/>
      <c r="T108" s="66"/>
    </row>
    <row r="109" spans="1:20">
      <c r="A109" s="47">
        <f t="shared" si="38"/>
        <v>3.5628364389233953</v>
      </c>
      <c r="B109" s="47">
        <f t="shared" si="42"/>
        <v>0.91428571428571437</v>
      </c>
      <c r="C109" s="48">
        <f t="shared" si="39"/>
        <v>5</v>
      </c>
      <c r="D109" s="47">
        <f t="shared" si="40"/>
        <v>33</v>
      </c>
      <c r="E109" s="48">
        <f t="shared" si="43"/>
        <v>69</v>
      </c>
      <c r="F109" s="47">
        <f t="shared" si="41"/>
        <v>12</v>
      </c>
      <c r="G109" s="48">
        <v>5</v>
      </c>
      <c r="H109" s="49">
        <v>10</v>
      </c>
      <c r="I109" s="49">
        <f t="shared" si="36"/>
        <v>23</v>
      </c>
      <c r="J109" s="49">
        <f t="shared" si="37"/>
        <v>18.5</v>
      </c>
      <c r="K109" s="49">
        <f t="shared" si="30"/>
        <v>731</v>
      </c>
      <c r="L109" s="72">
        <f t="shared" si="33"/>
        <v>107</v>
      </c>
      <c r="M109" s="13">
        <f t="shared" si="44"/>
        <v>3.6128151260504211</v>
      </c>
      <c r="N109" s="12">
        <f t="shared" si="34"/>
        <v>3.6291695112419333</v>
      </c>
      <c r="O109" s="12">
        <f t="shared" si="31"/>
        <v>-1.6354385191512222E-2</v>
      </c>
      <c r="P109" s="12">
        <f t="shared" si="32"/>
        <v>2.6746591499235428E-4</v>
      </c>
      <c r="Q109" s="96">
        <v>3.8156941649899396</v>
      </c>
      <c r="R109" s="75"/>
      <c r="S109" s="66"/>
      <c r="T109" s="66"/>
    </row>
    <row r="110" spans="1:20">
      <c r="A110" s="47">
        <f t="shared" si="38"/>
        <v>3.666097308488613</v>
      </c>
      <c r="B110" s="47">
        <f t="shared" si="42"/>
        <v>0.91428571428571437</v>
      </c>
      <c r="C110" s="48">
        <f t="shared" si="39"/>
        <v>5.5</v>
      </c>
      <c r="D110" s="47">
        <f t="shared" si="40"/>
        <v>33</v>
      </c>
      <c r="E110" s="48">
        <f t="shared" si="43"/>
        <v>69</v>
      </c>
      <c r="F110" s="47">
        <f t="shared" si="41"/>
        <v>12</v>
      </c>
      <c r="G110" s="48">
        <v>5</v>
      </c>
      <c r="H110" s="49">
        <v>10</v>
      </c>
      <c r="I110" s="49">
        <f t="shared" si="36"/>
        <v>22.5</v>
      </c>
      <c r="J110" s="49">
        <f t="shared" si="37"/>
        <v>18.5</v>
      </c>
      <c r="K110" s="49">
        <f t="shared" si="30"/>
        <v>759.5</v>
      </c>
      <c r="L110" s="72">
        <f t="shared" si="33"/>
        <v>108</v>
      </c>
      <c r="M110" s="13">
        <f t="shared" si="44"/>
        <v>3.7157563025210081</v>
      </c>
      <c r="N110" s="12">
        <f t="shared" si="34"/>
        <v>3.6291695112419333</v>
      </c>
      <c r="O110" s="12">
        <f t="shared" si="31"/>
        <v>8.658679127907476E-2</v>
      </c>
      <c r="P110" s="12">
        <f t="shared" si="32"/>
        <v>7.497272424006057E-3</v>
      </c>
      <c r="Q110" s="96">
        <v>3.8178571428571431</v>
      </c>
      <c r="R110" s="75"/>
      <c r="S110" s="66"/>
      <c r="T110" s="66"/>
    </row>
    <row r="111" spans="1:20">
      <c r="A111" s="51">
        <f t="shared" si="38"/>
        <v>3.7693581780538308</v>
      </c>
      <c r="B111" s="51">
        <f t="shared" si="42"/>
        <v>0.91428571428571437</v>
      </c>
      <c r="C111" s="52">
        <f t="shared" si="39"/>
        <v>6</v>
      </c>
      <c r="D111" s="51">
        <f t="shared" si="40"/>
        <v>33</v>
      </c>
      <c r="E111" s="52">
        <f t="shared" si="43"/>
        <v>69</v>
      </c>
      <c r="F111" s="51">
        <f t="shared" si="41"/>
        <v>12</v>
      </c>
      <c r="G111" s="52">
        <v>5</v>
      </c>
      <c r="H111" s="53">
        <v>10</v>
      </c>
      <c r="I111" s="53">
        <f t="shared" si="36"/>
        <v>22</v>
      </c>
      <c r="J111" s="53">
        <f t="shared" si="37"/>
        <v>18.5</v>
      </c>
      <c r="K111" s="53">
        <f t="shared" si="30"/>
        <v>788</v>
      </c>
      <c r="L111" s="72">
        <f t="shared" si="33"/>
        <v>109</v>
      </c>
      <c r="M111" s="13">
        <f t="shared" si="44"/>
        <v>3.8186974789915968</v>
      </c>
      <c r="N111" s="12">
        <f t="shared" si="34"/>
        <v>3.6291695112419333</v>
      </c>
      <c r="O111" s="12">
        <f t="shared" si="31"/>
        <v>0.18952796774966352</v>
      </c>
      <c r="P111" s="12">
        <f t="shared" si="32"/>
        <v>3.5920850559317492E-2</v>
      </c>
      <c r="Q111" s="96">
        <v>3.8186974789915968</v>
      </c>
      <c r="R111" s="75"/>
      <c r="S111" s="66"/>
      <c r="T111" s="66"/>
    </row>
    <row r="112" spans="1:20">
      <c r="A112" s="56"/>
      <c r="B112" s="56"/>
      <c r="C112" s="56"/>
      <c r="D112" s="49"/>
      <c r="E112" s="56"/>
      <c r="F112" s="56"/>
      <c r="G112" s="56"/>
      <c r="H112" s="56"/>
      <c r="I112" s="56"/>
      <c r="J112" s="57"/>
      <c r="K112" s="49"/>
      <c r="L112" s="72">
        <f t="shared" si="33"/>
        <v>110</v>
      </c>
      <c r="M112" s="13">
        <f t="shared" si="44"/>
        <v>3.9216386554621847</v>
      </c>
      <c r="N112" s="12">
        <f t="shared" si="34"/>
        <v>3.6291695112419333</v>
      </c>
      <c r="O112" s="12">
        <f t="shared" si="31"/>
        <v>0.29246914422025139</v>
      </c>
      <c r="P112" s="12">
        <f t="shared" si="32"/>
        <v>8.5538200320926211E-2</v>
      </c>
      <c r="Q112" s="96">
        <v>3.833403361344538</v>
      </c>
      <c r="R112" s="75"/>
      <c r="S112" s="66"/>
      <c r="T112" s="66"/>
    </row>
    <row r="113" spans="1:20">
      <c r="A113" s="34" t="s">
        <v>8</v>
      </c>
      <c r="B113" s="35" t="s">
        <v>6</v>
      </c>
      <c r="C113" s="36" t="s">
        <v>21</v>
      </c>
      <c r="D113" s="36" t="s">
        <v>0</v>
      </c>
      <c r="E113" s="34" t="s">
        <v>1</v>
      </c>
      <c r="F113" s="34" t="s">
        <v>22</v>
      </c>
      <c r="G113" s="37" t="s">
        <v>23</v>
      </c>
      <c r="H113" s="37" t="s">
        <v>24</v>
      </c>
      <c r="I113" s="37" t="s">
        <v>25</v>
      </c>
      <c r="J113" s="37" t="s">
        <v>26</v>
      </c>
      <c r="K113" s="37" t="s">
        <v>2</v>
      </c>
      <c r="L113" s="72">
        <f t="shared" si="33"/>
        <v>111</v>
      </c>
      <c r="M113" s="13">
        <f t="shared" si="44"/>
        <v>3.5539915966386557</v>
      </c>
      <c r="N113" s="12">
        <f t="shared" si="34"/>
        <v>3.6291695112419333</v>
      </c>
      <c r="O113" s="12">
        <f t="shared" si="31"/>
        <v>-7.5177914603277607E-2</v>
      </c>
      <c r="P113" s="12">
        <f t="shared" si="32"/>
        <v>5.6517188440977006E-3</v>
      </c>
      <c r="Q113" s="96">
        <v>3.8357142857142863</v>
      </c>
      <c r="R113" s="75"/>
      <c r="S113" s="66"/>
      <c r="T113" s="66"/>
    </row>
    <row r="114" spans="1:20">
      <c r="A114" s="38" t="s">
        <v>27</v>
      </c>
      <c r="B114" s="39" t="s">
        <v>27</v>
      </c>
      <c r="C114" s="40" t="s">
        <v>3</v>
      </c>
      <c r="D114" s="40" t="s">
        <v>3</v>
      </c>
      <c r="E114" s="41" t="s">
        <v>3</v>
      </c>
      <c r="F114" s="58" t="s">
        <v>3</v>
      </c>
      <c r="G114" s="42" t="s">
        <v>3</v>
      </c>
      <c r="H114" s="42" t="s">
        <v>3</v>
      </c>
      <c r="I114" s="42" t="s">
        <v>3</v>
      </c>
      <c r="J114" s="42" t="s">
        <v>3</v>
      </c>
      <c r="K114" s="42" t="s">
        <v>28</v>
      </c>
      <c r="L114" s="72">
        <f t="shared" si="33"/>
        <v>112</v>
      </c>
      <c r="M114" s="13">
        <f t="shared" si="44"/>
        <v>3.6569327731092436</v>
      </c>
      <c r="N114" s="12">
        <f t="shared" si="34"/>
        <v>3.6291695112419333</v>
      </c>
      <c r="O114" s="12">
        <f t="shared" si="31"/>
        <v>2.7763261867310263E-2</v>
      </c>
      <c r="P114" s="12">
        <f t="shared" si="32"/>
        <v>7.7079870951284415E-4</v>
      </c>
      <c r="Q114" s="96">
        <v>3.8378968253968253</v>
      </c>
      <c r="R114" s="75"/>
      <c r="S114" s="66"/>
      <c r="T114" s="66"/>
    </row>
    <row r="115" spans="1:20">
      <c r="A115" s="43">
        <f>(K115/10000*2500)/(E115/100)*10/1000+B115</f>
        <v>3.4657563025210081</v>
      </c>
      <c r="B115" s="43">
        <f>I145</f>
        <v>0.91428571428571437</v>
      </c>
      <c r="C115" s="44">
        <f>C87</f>
        <v>4</v>
      </c>
      <c r="D115" s="44">
        <f t="shared" si="40"/>
        <v>35</v>
      </c>
      <c r="E115" s="44">
        <f>E3-2</f>
        <v>68</v>
      </c>
      <c r="F115" s="43">
        <f>F3</f>
        <v>12</v>
      </c>
      <c r="G115" s="44">
        <v>5</v>
      </c>
      <c r="H115" s="45">
        <v>10</v>
      </c>
      <c r="I115" s="45">
        <f t="shared" ref="I115:I139" si="45">D115-C115-G115</f>
        <v>26</v>
      </c>
      <c r="J115" s="45">
        <f t="shared" ref="J115:J139" si="46">(E115-2*H115-F115)/2</f>
        <v>18</v>
      </c>
      <c r="K115" s="45">
        <f t="shared" si="30"/>
        <v>694</v>
      </c>
      <c r="L115" s="72">
        <f t="shared" si="33"/>
        <v>113</v>
      </c>
      <c r="M115" s="13">
        <f t="shared" si="44"/>
        <v>3.7598739495798323</v>
      </c>
      <c r="N115" s="12">
        <f t="shared" si="34"/>
        <v>3.6291695112419333</v>
      </c>
      <c r="O115" s="12">
        <f t="shared" si="31"/>
        <v>0.13070443833789902</v>
      </c>
      <c r="P115" s="12">
        <f t="shared" si="32"/>
        <v>1.7083650201225646E-2</v>
      </c>
      <c r="Q115" s="96">
        <v>3.8400103519668738</v>
      </c>
      <c r="R115" s="75"/>
      <c r="S115" s="66"/>
      <c r="T115" s="66"/>
    </row>
    <row r="116" spans="1:20">
      <c r="A116" s="47">
        <f t="shared" ref="A116:A139" si="47">(K116/10000*2500)/(E116/100)*10/1000+B116</f>
        <v>3.5686974789915968</v>
      </c>
      <c r="B116" s="47">
        <f>B115</f>
        <v>0.91428571428571437</v>
      </c>
      <c r="C116" s="48">
        <f t="shared" ref="C116:C139" si="48">C88</f>
        <v>4.5</v>
      </c>
      <c r="D116" s="48">
        <f t="shared" si="40"/>
        <v>35</v>
      </c>
      <c r="E116" s="48">
        <f>E115</f>
        <v>68</v>
      </c>
      <c r="F116" s="47">
        <f t="shared" ref="F116:F139" si="49">F4</f>
        <v>12</v>
      </c>
      <c r="G116" s="48">
        <v>5</v>
      </c>
      <c r="H116" s="49">
        <v>10</v>
      </c>
      <c r="I116" s="49">
        <f t="shared" si="45"/>
        <v>25.5</v>
      </c>
      <c r="J116" s="49">
        <f t="shared" si="46"/>
        <v>18</v>
      </c>
      <c r="K116" s="49">
        <f t="shared" si="30"/>
        <v>722</v>
      </c>
      <c r="L116" s="72">
        <f t="shared" si="33"/>
        <v>114</v>
      </c>
      <c r="M116" s="13">
        <f t="shared" si="44"/>
        <v>3.8628151260504202</v>
      </c>
      <c r="N116" s="12">
        <f t="shared" si="34"/>
        <v>3.6291695112419333</v>
      </c>
      <c r="O116" s="12">
        <f t="shared" si="31"/>
        <v>0.23364561480848689</v>
      </c>
      <c r="P116" s="12">
        <f t="shared" si="32"/>
        <v>5.4590273319235827E-2</v>
      </c>
      <c r="Q116" s="96">
        <v>3.8563146997929616</v>
      </c>
      <c r="R116" s="75"/>
      <c r="S116" s="66"/>
      <c r="T116" s="66"/>
    </row>
    <row r="117" spans="1:20">
      <c r="A117" s="47">
        <f t="shared" si="47"/>
        <v>3.6716386554621847</v>
      </c>
      <c r="B117" s="47">
        <f t="shared" ref="B117:B139" si="50">B116</f>
        <v>0.91428571428571437</v>
      </c>
      <c r="C117" s="48">
        <f t="shared" si="48"/>
        <v>5</v>
      </c>
      <c r="D117" s="48">
        <f t="shared" si="40"/>
        <v>35</v>
      </c>
      <c r="E117" s="48">
        <f t="shared" ref="E117:E139" si="51">E116</f>
        <v>68</v>
      </c>
      <c r="F117" s="47">
        <f t="shared" si="49"/>
        <v>12</v>
      </c>
      <c r="G117" s="48">
        <v>5</v>
      </c>
      <c r="H117" s="49">
        <v>10</v>
      </c>
      <c r="I117" s="49">
        <f t="shared" si="45"/>
        <v>25</v>
      </c>
      <c r="J117" s="49">
        <f t="shared" si="46"/>
        <v>18</v>
      </c>
      <c r="K117" s="49">
        <f t="shared" si="30"/>
        <v>750</v>
      </c>
      <c r="L117" s="72">
        <f t="shared" si="33"/>
        <v>115</v>
      </c>
      <c r="M117" s="13">
        <f t="shared" si="44"/>
        <v>3.9657563025210081</v>
      </c>
      <c r="N117" s="12">
        <f t="shared" si="34"/>
        <v>3.6291695112419333</v>
      </c>
      <c r="O117" s="12">
        <f t="shared" si="31"/>
        <v>0.33658679127907476</v>
      </c>
      <c r="P117" s="12">
        <f t="shared" si="32"/>
        <v>0.11329066806354343</v>
      </c>
      <c r="Q117" s="96">
        <v>3.8579476861166997</v>
      </c>
      <c r="R117" s="75"/>
      <c r="S117" s="66"/>
      <c r="T117" s="66"/>
    </row>
    <row r="118" spans="1:20">
      <c r="A118" s="47">
        <f t="shared" si="47"/>
        <v>3.7745798319327726</v>
      </c>
      <c r="B118" s="47">
        <f t="shared" si="50"/>
        <v>0.91428571428571437</v>
      </c>
      <c r="C118" s="48">
        <f t="shared" si="48"/>
        <v>5.5</v>
      </c>
      <c r="D118" s="48">
        <f t="shared" si="40"/>
        <v>35</v>
      </c>
      <c r="E118" s="48">
        <f t="shared" si="51"/>
        <v>68</v>
      </c>
      <c r="F118" s="47">
        <f t="shared" si="49"/>
        <v>12</v>
      </c>
      <c r="G118" s="48">
        <v>5</v>
      </c>
      <c r="H118" s="49">
        <v>10</v>
      </c>
      <c r="I118" s="49">
        <f t="shared" si="45"/>
        <v>24.5</v>
      </c>
      <c r="J118" s="49">
        <f t="shared" si="46"/>
        <v>18</v>
      </c>
      <c r="K118" s="49">
        <f t="shared" si="30"/>
        <v>778</v>
      </c>
      <c r="L118" s="72">
        <f t="shared" si="33"/>
        <v>116</v>
      </c>
      <c r="M118" s="13">
        <f t="shared" si="44"/>
        <v>3.4216386554621847</v>
      </c>
      <c r="N118" s="12">
        <f t="shared" si="34"/>
        <v>3.6291695112419333</v>
      </c>
      <c r="O118" s="12">
        <f t="shared" si="31"/>
        <v>-0.20753085577974861</v>
      </c>
      <c r="P118" s="12">
        <f t="shared" si="32"/>
        <v>4.3069056100674817E-2</v>
      </c>
      <c r="Q118" s="96">
        <v>3.8628151260504202</v>
      </c>
      <c r="R118" s="75"/>
      <c r="S118" s="66"/>
      <c r="T118" s="66"/>
    </row>
    <row r="119" spans="1:20">
      <c r="A119" s="51">
        <f t="shared" si="47"/>
        <v>3.8775210084033613</v>
      </c>
      <c r="B119" s="51">
        <f t="shared" si="50"/>
        <v>0.91428571428571437</v>
      </c>
      <c r="C119" s="52">
        <f t="shared" si="48"/>
        <v>6</v>
      </c>
      <c r="D119" s="52">
        <f t="shared" si="40"/>
        <v>35</v>
      </c>
      <c r="E119" s="52">
        <f t="shared" si="51"/>
        <v>68</v>
      </c>
      <c r="F119" s="51">
        <f t="shared" si="49"/>
        <v>12</v>
      </c>
      <c r="G119" s="52">
        <v>5</v>
      </c>
      <c r="H119" s="53">
        <v>10</v>
      </c>
      <c r="I119" s="53">
        <f t="shared" si="45"/>
        <v>24</v>
      </c>
      <c r="J119" s="53">
        <f t="shared" si="46"/>
        <v>18</v>
      </c>
      <c r="K119" s="53">
        <f t="shared" si="30"/>
        <v>806</v>
      </c>
      <c r="L119" s="72">
        <f t="shared" si="33"/>
        <v>117</v>
      </c>
      <c r="M119" s="13">
        <f t="shared" si="44"/>
        <v>3.5245798319327726</v>
      </c>
      <c r="N119" s="12">
        <f t="shared" si="34"/>
        <v>3.6291695112419333</v>
      </c>
      <c r="O119" s="12">
        <f t="shared" si="31"/>
        <v>-0.10458967930916074</v>
      </c>
      <c r="P119" s="12">
        <f t="shared" si="32"/>
        <v>1.0939001017993086E-2</v>
      </c>
      <c r="Q119" s="96">
        <v>3.8775210084033613</v>
      </c>
      <c r="R119" s="75"/>
      <c r="S119" s="66"/>
      <c r="T119" s="66"/>
    </row>
    <row r="120" spans="1:20">
      <c r="A120" s="43">
        <f t="shared" si="47"/>
        <v>3.5098739495798323</v>
      </c>
      <c r="B120" s="43">
        <f t="shared" si="50"/>
        <v>0.91428571428571437</v>
      </c>
      <c r="C120" s="44">
        <f t="shared" si="48"/>
        <v>4</v>
      </c>
      <c r="D120" s="44">
        <f t="shared" si="40"/>
        <v>36</v>
      </c>
      <c r="E120" s="44">
        <f t="shared" si="51"/>
        <v>68</v>
      </c>
      <c r="F120" s="43">
        <f t="shared" si="49"/>
        <v>12</v>
      </c>
      <c r="G120" s="44">
        <v>5</v>
      </c>
      <c r="H120" s="45">
        <v>10</v>
      </c>
      <c r="I120" s="45">
        <f t="shared" si="45"/>
        <v>27</v>
      </c>
      <c r="J120" s="45">
        <f t="shared" si="46"/>
        <v>18</v>
      </c>
      <c r="K120" s="45">
        <f t="shared" si="30"/>
        <v>706</v>
      </c>
      <c r="L120" s="72">
        <f t="shared" si="33"/>
        <v>118</v>
      </c>
      <c r="M120" s="13">
        <f t="shared" si="44"/>
        <v>3.6275210084033613</v>
      </c>
      <c r="N120" s="12">
        <f t="shared" si="34"/>
        <v>3.6291695112419333</v>
      </c>
      <c r="O120" s="12">
        <f t="shared" si="31"/>
        <v>-1.6485028385719858E-3</v>
      </c>
      <c r="P120" s="12">
        <f t="shared" si="32"/>
        <v>2.7175616087798947E-6</v>
      </c>
      <c r="Q120" s="96">
        <v>3.878571428571429</v>
      </c>
      <c r="R120" s="75"/>
      <c r="S120" s="66"/>
      <c r="T120" s="66"/>
    </row>
    <row r="121" spans="1:20">
      <c r="A121" s="47">
        <f t="shared" si="47"/>
        <v>3.6128151260504211</v>
      </c>
      <c r="B121" s="47">
        <f t="shared" si="50"/>
        <v>0.91428571428571437</v>
      </c>
      <c r="C121" s="48">
        <f t="shared" si="48"/>
        <v>4.5</v>
      </c>
      <c r="D121" s="48">
        <f t="shared" si="40"/>
        <v>36</v>
      </c>
      <c r="E121" s="48">
        <f t="shared" si="51"/>
        <v>68</v>
      </c>
      <c r="F121" s="47">
        <f t="shared" si="49"/>
        <v>12</v>
      </c>
      <c r="G121" s="48">
        <v>5</v>
      </c>
      <c r="H121" s="49">
        <v>10</v>
      </c>
      <c r="I121" s="49">
        <f t="shared" si="45"/>
        <v>26.5</v>
      </c>
      <c r="J121" s="49">
        <f t="shared" si="46"/>
        <v>18</v>
      </c>
      <c r="K121" s="49">
        <f t="shared" si="30"/>
        <v>734</v>
      </c>
      <c r="L121" s="72">
        <f t="shared" si="33"/>
        <v>119</v>
      </c>
      <c r="M121" s="13">
        <f t="shared" si="44"/>
        <v>3.7304621848739492</v>
      </c>
      <c r="N121" s="12">
        <f t="shared" si="34"/>
        <v>3.6291695112419333</v>
      </c>
      <c r="O121" s="12">
        <f t="shared" si="31"/>
        <v>0.10129267363201588</v>
      </c>
      <c r="P121" s="12">
        <f t="shared" si="32"/>
        <v>1.0260205731522086E-2</v>
      </c>
      <c r="Q121" s="96">
        <v>3.8795634920634923</v>
      </c>
      <c r="R121" s="75"/>
      <c r="S121" s="66"/>
      <c r="T121" s="66"/>
    </row>
    <row r="122" spans="1:20">
      <c r="A122" s="47">
        <f t="shared" si="47"/>
        <v>3.7157563025210081</v>
      </c>
      <c r="B122" s="47">
        <f t="shared" si="50"/>
        <v>0.91428571428571437</v>
      </c>
      <c r="C122" s="48">
        <f t="shared" si="48"/>
        <v>5</v>
      </c>
      <c r="D122" s="48">
        <f t="shared" si="40"/>
        <v>36</v>
      </c>
      <c r="E122" s="48">
        <f t="shared" si="51"/>
        <v>68</v>
      </c>
      <c r="F122" s="47">
        <f t="shared" si="49"/>
        <v>12</v>
      </c>
      <c r="G122" s="48">
        <v>5</v>
      </c>
      <c r="H122" s="49">
        <v>10</v>
      </c>
      <c r="I122" s="49">
        <f t="shared" si="45"/>
        <v>26</v>
      </c>
      <c r="J122" s="49">
        <f t="shared" si="46"/>
        <v>18</v>
      </c>
      <c r="K122" s="49">
        <f t="shared" si="30"/>
        <v>762</v>
      </c>
      <c r="L122" s="72">
        <f t="shared" si="33"/>
        <v>120</v>
      </c>
      <c r="M122" s="13">
        <f t="shared" si="44"/>
        <v>3.833403361344538</v>
      </c>
      <c r="N122" s="12">
        <f t="shared" si="34"/>
        <v>3.6291695112419333</v>
      </c>
      <c r="O122" s="12">
        <f t="shared" si="31"/>
        <v>0.20423385010260464</v>
      </c>
      <c r="P122" s="12">
        <f t="shared" si="32"/>
        <v>4.171146552773318E-2</v>
      </c>
      <c r="Q122" s="96">
        <v>3.8997929606625261</v>
      </c>
      <c r="R122" s="75"/>
      <c r="S122" s="66"/>
      <c r="T122" s="66"/>
    </row>
    <row r="123" spans="1:20">
      <c r="A123" s="47">
        <f t="shared" si="47"/>
        <v>3.8186974789915968</v>
      </c>
      <c r="B123" s="47">
        <f t="shared" si="50"/>
        <v>0.91428571428571437</v>
      </c>
      <c r="C123" s="48">
        <f t="shared" si="48"/>
        <v>5.5</v>
      </c>
      <c r="D123" s="48">
        <f t="shared" si="40"/>
        <v>36</v>
      </c>
      <c r="E123" s="48">
        <f t="shared" si="51"/>
        <v>68</v>
      </c>
      <c r="F123" s="47">
        <f t="shared" si="49"/>
        <v>12</v>
      </c>
      <c r="G123" s="48">
        <v>5</v>
      </c>
      <c r="H123" s="49">
        <v>10</v>
      </c>
      <c r="I123" s="49">
        <f t="shared" si="45"/>
        <v>25.5</v>
      </c>
      <c r="J123" s="49">
        <f t="shared" si="46"/>
        <v>18</v>
      </c>
      <c r="K123" s="49">
        <f t="shared" si="30"/>
        <v>790</v>
      </c>
      <c r="L123" s="72">
        <f t="shared" si="33"/>
        <v>121</v>
      </c>
      <c r="M123" s="13">
        <f t="shared" si="44"/>
        <v>3.3775210084033613</v>
      </c>
      <c r="N123" s="12">
        <f t="shared" si="34"/>
        <v>3.6291695112419333</v>
      </c>
      <c r="O123" s="12">
        <f t="shared" si="31"/>
        <v>-0.25164850283857199</v>
      </c>
      <c r="P123" s="12">
        <f t="shared" si="32"/>
        <v>6.3326968980894779E-2</v>
      </c>
      <c r="Q123" s="96">
        <v>3.9002012072434606</v>
      </c>
      <c r="R123" s="75"/>
      <c r="S123" s="66"/>
      <c r="T123" s="66"/>
    </row>
    <row r="124" spans="1:20">
      <c r="A124" s="51">
        <f t="shared" si="47"/>
        <v>3.9216386554621847</v>
      </c>
      <c r="B124" s="51">
        <f t="shared" si="50"/>
        <v>0.91428571428571437</v>
      </c>
      <c r="C124" s="52">
        <f t="shared" si="48"/>
        <v>6</v>
      </c>
      <c r="D124" s="52">
        <f t="shared" si="40"/>
        <v>36</v>
      </c>
      <c r="E124" s="52">
        <f t="shared" si="51"/>
        <v>68</v>
      </c>
      <c r="F124" s="51">
        <f t="shared" si="49"/>
        <v>12</v>
      </c>
      <c r="G124" s="52">
        <v>5</v>
      </c>
      <c r="H124" s="53">
        <v>10</v>
      </c>
      <c r="I124" s="53">
        <f t="shared" si="45"/>
        <v>25</v>
      </c>
      <c r="J124" s="53">
        <f t="shared" si="46"/>
        <v>18</v>
      </c>
      <c r="K124" s="53">
        <f t="shared" si="30"/>
        <v>818</v>
      </c>
      <c r="L124" s="72">
        <f t="shared" si="33"/>
        <v>122</v>
      </c>
      <c r="M124" s="13">
        <f t="shared" si="44"/>
        <v>3.4804621848739492</v>
      </c>
      <c r="N124" s="12">
        <f t="shared" si="34"/>
        <v>3.6291695112419333</v>
      </c>
      <c r="O124" s="12">
        <f t="shared" si="31"/>
        <v>-0.14870732636798412</v>
      </c>
      <c r="P124" s="12">
        <f t="shared" si="32"/>
        <v>2.2113868915514145E-2</v>
      </c>
      <c r="Q124" s="96">
        <v>3.9214285714285717</v>
      </c>
      <c r="R124" s="75"/>
      <c r="S124" s="66"/>
      <c r="T124" s="66"/>
    </row>
    <row r="125" spans="1:20">
      <c r="A125" s="43">
        <f t="shared" si="47"/>
        <v>3.5539915966386557</v>
      </c>
      <c r="B125" s="43">
        <f t="shared" si="50"/>
        <v>0.91428571428571437</v>
      </c>
      <c r="C125" s="44">
        <f t="shared" si="48"/>
        <v>4</v>
      </c>
      <c r="D125" s="44">
        <f t="shared" si="40"/>
        <v>37</v>
      </c>
      <c r="E125" s="44">
        <f t="shared" si="51"/>
        <v>68</v>
      </c>
      <c r="F125" s="43">
        <f t="shared" si="49"/>
        <v>12</v>
      </c>
      <c r="G125" s="44">
        <v>5</v>
      </c>
      <c r="H125" s="45">
        <v>10</v>
      </c>
      <c r="I125" s="45">
        <f t="shared" si="45"/>
        <v>28</v>
      </c>
      <c r="J125" s="45">
        <f t="shared" si="46"/>
        <v>18</v>
      </c>
      <c r="K125" s="45">
        <f t="shared" si="30"/>
        <v>718</v>
      </c>
      <c r="L125" s="72">
        <f t="shared" si="33"/>
        <v>123</v>
      </c>
      <c r="M125" s="13">
        <f t="shared" si="44"/>
        <v>3.583403361344538</v>
      </c>
      <c r="N125" s="12">
        <f t="shared" si="34"/>
        <v>3.6291695112419333</v>
      </c>
      <c r="O125" s="12">
        <f t="shared" si="31"/>
        <v>-4.5766149897395358E-2</v>
      </c>
      <c r="P125" s="12">
        <f t="shared" si="32"/>
        <v>2.0945404764308611E-3</v>
      </c>
      <c r="Q125" s="96">
        <v>3.9216386554621847</v>
      </c>
      <c r="T125" s="66"/>
    </row>
    <row r="126" spans="1:20">
      <c r="A126" s="47">
        <f t="shared" si="47"/>
        <v>3.6569327731092436</v>
      </c>
      <c r="B126" s="47">
        <f t="shared" si="50"/>
        <v>0.91428571428571437</v>
      </c>
      <c r="C126" s="48">
        <f t="shared" si="48"/>
        <v>4.5</v>
      </c>
      <c r="D126" s="48">
        <f t="shared" si="40"/>
        <v>37</v>
      </c>
      <c r="E126" s="48">
        <f t="shared" si="51"/>
        <v>68</v>
      </c>
      <c r="F126" s="47">
        <f t="shared" si="49"/>
        <v>12</v>
      </c>
      <c r="G126" s="48">
        <v>5</v>
      </c>
      <c r="H126" s="49">
        <v>10</v>
      </c>
      <c r="I126" s="49">
        <f t="shared" si="45"/>
        <v>27.5</v>
      </c>
      <c r="J126" s="49">
        <f t="shared" si="46"/>
        <v>18</v>
      </c>
      <c r="K126" s="49">
        <f t="shared" si="30"/>
        <v>746</v>
      </c>
      <c r="L126" s="72">
        <f t="shared" si="33"/>
        <v>124</v>
      </c>
      <c r="M126" s="13">
        <f t="shared" si="44"/>
        <v>3.6863445378151258</v>
      </c>
      <c r="N126" s="12">
        <f t="shared" si="34"/>
        <v>3.6291695112419333</v>
      </c>
      <c r="O126" s="12">
        <f t="shared" si="31"/>
        <v>5.7175026573192511E-2</v>
      </c>
      <c r="P126" s="12">
        <f t="shared" si="32"/>
        <v>3.2689836636452699E-3</v>
      </c>
      <c r="Q126" s="96">
        <v>3.9432712215320915</v>
      </c>
      <c r="T126" s="66"/>
    </row>
    <row r="127" spans="1:20">
      <c r="A127" s="47">
        <f t="shared" si="47"/>
        <v>3.7598739495798323</v>
      </c>
      <c r="B127" s="47">
        <f t="shared" si="50"/>
        <v>0.91428571428571437</v>
      </c>
      <c r="C127" s="48">
        <f t="shared" si="48"/>
        <v>5</v>
      </c>
      <c r="D127" s="48">
        <f t="shared" si="40"/>
        <v>37</v>
      </c>
      <c r="E127" s="48">
        <f t="shared" si="51"/>
        <v>68</v>
      </c>
      <c r="F127" s="47">
        <f t="shared" si="49"/>
        <v>12</v>
      </c>
      <c r="G127" s="48">
        <v>5</v>
      </c>
      <c r="H127" s="49">
        <v>10</v>
      </c>
      <c r="I127" s="49">
        <f t="shared" si="45"/>
        <v>27</v>
      </c>
      <c r="J127" s="49">
        <f t="shared" si="46"/>
        <v>18</v>
      </c>
      <c r="K127" s="49">
        <f t="shared" si="30"/>
        <v>774</v>
      </c>
      <c r="L127" s="74">
        <f t="shared" si="33"/>
        <v>125</v>
      </c>
      <c r="M127" s="13">
        <f t="shared" si="44"/>
        <v>3.7892857142857146</v>
      </c>
      <c r="N127" s="12">
        <f t="shared" si="34"/>
        <v>3.6291695112419333</v>
      </c>
      <c r="O127" s="12">
        <f t="shared" si="31"/>
        <v>0.16011620304378127</v>
      </c>
      <c r="P127" s="12">
        <f t="shared" si="32"/>
        <v>2.563719847715739E-2</v>
      </c>
      <c r="Q127" s="99">
        <v>3.9657563025210081</v>
      </c>
      <c r="T127" s="66"/>
    </row>
    <row r="128" spans="1:20">
      <c r="A128" s="47">
        <f t="shared" si="47"/>
        <v>3.8628151260504202</v>
      </c>
      <c r="B128" s="47">
        <f t="shared" si="50"/>
        <v>0.91428571428571437</v>
      </c>
      <c r="C128" s="48">
        <f t="shared" si="48"/>
        <v>5.5</v>
      </c>
      <c r="D128" s="48">
        <f t="shared" si="40"/>
        <v>37</v>
      </c>
      <c r="E128" s="48">
        <f t="shared" si="51"/>
        <v>68</v>
      </c>
      <c r="F128" s="47">
        <f t="shared" si="49"/>
        <v>12</v>
      </c>
      <c r="G128" s="48">
        <v>5</v>
      </c>
      <c r="H128" s="49">
        <v>10</v>
      </c>
      <c r="I128" s="49">
        <f t="shared" si="45"/>
        <v>26.5</v>
      </c>
      <c r="J128" s="49">
        <f t="shared" si="46"/>
        <v>18</v>
      </c>
      <c r="K128" s="50">
        <f t="shared" si="30"/>
        <v>802</v>
      </c>
      <c r="L128" s="30" t="s">
        <v>16</v>
      </c>
      <c r="M128" s="15">
        <f>SUM(M3:M127)</f>
        <v>453.64618890524167</v>
      </c>
      <c r="N128" s="12"/>
      <c r="O128" s="16" t="s">
        <v>16</v>
      </c>
      <c r="P128" s="17">
        <f>SUM(P3:P127)</f>
        <v>3.2506783225144549</v>
      </c>
      <c r="R128" s="80"/>
      <c r="S128" s="9"/>
      <c r="T128" s="9"/>
    </row>
    <row r="129" spans="1:20">
      <c r="A129" s="51">
        <f t="shared" si="47"/>
        <v>3.9657563025210081</v>
      </c>
      <c r="B129" s="51">
        <f t="shared" si="50"/>
        <v>0.91428571428571437</v>
      </c>
      <c r="C129" s="52">
        <f t="shared" si="48"/>
        <v>6</v>
      </c>
      <c r="D129" s="52">
        <f t="shared" si="40"/>
        <v>37</v>
      </c>
      <c r="E129" s="52">
        <f t="shared" si="51"/>
        <v>68</v>
      </c>
      <c r="F129" s="51">
        <f t="shared" si="49"/>
        <v>12</v>
      </c>
      <c r="G129" s="52">
        <v>5</v>
      </c>
      <c r="H129" s="53">
        <v>10</v>
      </c>
      <c r="I129" s="53">
        <f t="shared" si="45"/>
        <v>26</v>
      </c>
      <c r="J129" s="53">
        <f t="shared" si="46"/>
        <v>18</v>
      </c>
      <c r="K129" s="54">
        <f t="shared" si="30"/>
        <v>830</v>
      </c>
      <c r="L129" s="31" t="s">
        <v>12</v>
      </c>
      <c r="M129" s="19">
        <f>M128/125</f>
        <v>3.6291695112419333</v>
      </c>
      <c r="O129" s="16" t="s">
        <v>9</v>
      </c>
      <c r="P129" s="16">
        <f>POWER(P128/124,0.5)</f>
        <v>0.1619109253948397</v>
      </c>
      <c r="R129" s="80"/>
      <c r="S129" s="9"/>
      <c r="T129" s="9"/>
    </row>
    <row r="130" spans="1:20">
      <c r="A130" s="43">
        <f t="shared" si="47"/>
        <v>3.4216386554621847</v>
      </c>
      <c r="B130" s="43">
        <f t="shared" si="50"/>
        <v>0.91428571428571437</v>
      </c>
      <c r="C130" s="44">
        <f t="shared" si="48"/>
        <v>4</v>
      </c>
      <c r="D130" s="44">
        <f>D46</f>
        <v>34</v>
      </c>
      <c r="E130" s="44">
        <f t="shared" si="51"/>
        <v>68</v>
      </c>
      <c r="F130" s="43">
        <f t="shared" si="49"/>
        <v>12</v>
      </c>
      <c r="G130" s="44">
        <v>5</v>
      </c>
      <c r="H130" s="45">
        <v>10</v>
      </c>
      <c r="I130" s="45">
        <f t="shared" si="45"/>
        <v>25</v>
      </c>
      <c r="J130" s="45">
        <f t="shared" si="46"/>
        <v>18</v>
      </c>
      <c r="K130" s="46">
        <f t="shared" si="30"/>
        <v>682</v>
      </c>
    </row>
    <row r="131" spans="1:20">
      <c r="A131" s="47">
        <f t="shared" si="47"/>
        <v>3.5245798319327726</v>
      </c>
      <c r="B131" s="47">
        <f t="shared" si="50"/>
        <v>0.91428571428571437</v>
      </c>
      <c r="C131" s="48">
        <f t="shared" si="48"/>
        <v>4.5</v>
      </c>
      <c r="D131" s="48">
        <f t="shared" si="40"/>
        <v>34</v>
      </c>
      <c r="E131" s="48">
        <f t="shared" si="51"/>
        <v>68</v>
      </c>
      <c r="F131" s="47">
        <f t="shared" si="49"/>
        <v>12</v>
      </c>
      <c r="G131" s="48">
        <v>5</v>
      </c>
      <c r="H131" s="49">
        <v>10</v>
      </c>
      <c r="I131" s="49">
        <f t="shared" si="45"/>
        <v>24.5</v>
      </c>
      <c r="J131" s="49">
        <f t="shared" si="46"/>
        <v>18</v>
      </c>
      <c r="K131" s="50">
        <f t="shared" si="30"/>
        <v>710</v>
      </c>
    </row>
    <row r="132" spans="1:20">
      <c r="A132" s="47">
        <f t="shared" si="47"/>
        <v>3.6275210084033613</v>
      </c>
      <c r="B132" s="47">
        <f t="shared" si="50"/>
        <v>0.91428571428571437</v>
      </c>
      <c r="C132" s="48">
        <f t="shared" si="48"/>
        <v>5</v>
      </c>
      <c r="D132" s="48">
        <f t="shared" si="40"/>
        <v>34</v>
      </c>
      <c r="E132" s="48">
        <f t="shared" si="51"/>
        <v>68</v>
      </c>
      <c r="F132" s="47">
        <f t="shared" si="49"/>
        <v>12</v>
      </c>
      <c r="G132" s="48">
        <v>5</v>
      </c>
      <c r="H132" s="49">
        <v>10</v>
      </c>
      <c r="I132" s="49">
        <f t="shared" si="45"/>
        <v>24</v>
      </c>
      <c r="J132" s="49">
        <f t="shared" si="46"/>
        <v>18</v>
      </c>
      <c r="K132" s="50">
        <f t="shared" ref="K132:K139" si="52">E132*C132+(D132-C132)*F132+G132*H132</f>
        <v>738</v>
      </c>
    </row>
    <row r="133" spans="1:20">
      <c r="A133" s="47">
        <f t="shared" si="47"/>
        <v>3.7304621848739492</v>
      </c>
      <c r="B133" s="47">
        <f t="shared" si="50"/>
        <v>0.91428571428571437</v>
      </c>
      <c r="C133" s="48">
        <f t="shared" si="48"/>
        <v>5.5</v>
      </c>
      <c r="D133" s="48">
        <f t="shared" si="40"/>
        <v>34</v>
      </c>
      <c r="E133" s="48">
        <f t="shared" si="51"/>
        <v>68</v>
      </c>
      <c r="F133" s="47">
        <f t="shared" si="49"/>
        <v>12</v>
      </c>
      <c r="G133" s="48">
        <v>5</v>
      </c>
      <c r="H133" s="49">
        <v>10</v>
      </c>
      <c r="I133" s="49">
        <f t="shared" si="45"/>
        <v>23.5</v>
      </c>
      <c r="J133" s="49">
        <f t="shared" si="46"/>
        <v>18</v>
      </c>
      <c r="K133" s="50">
        <f t="shared" si="52"/>
        <v>766</v>
      </c>
    </row>
    <row r="134" spans="1:20">
      <c r="A134" s="51">
        <f t="shared" si="47"/>
        <v>3.833403361344538</v>
      </c>
      <c r="B134" s="51">
        <f t="shared" si="50"/>
        <v>0.91428571428571437</v>
      </c>
      <c r="C134" s="52">
        <f t="shared" si="48"/>
        <v>6</v>
      </c>
      <c r="D134" s="52">
        <f t="shared" si="40"/>
        <v>34</v>
      </c>
      <c r="E134" s="52">
        <f t="shared" si="51"/>
        <v>68</v>
      </c>
      <c r="F134" s="51">
        <f t="shared" si="49"/>
        <v>12</v>
      </c>
      <c r="G134" s="52">
        <v>5</v>
      </c>
      <c r="H134" s="53">
        <v>10</v>
      </c>
      <c r="I134" s="53">
        <f t="shared" si="45"/>
        <v>23</v>
      </c>
      <c r="J134" s="53">
        <f t="shared" si="46"/>
        <v>18</v>
      </c>
      <c r="K134" s="54">
        <f t="shared" si="52"/>
        <v>794</v>
      </c>
    </row>
    <row r="135" spans="1:20">
      <c r="A135" s="47">
        <f t="shared" si="47"/>
        <v>3.3775210084033613</v>
      </c>
      <c r="B135" s="43">
        <f t="shared" si="50"/>
        <v>0.91428571428571437</v>
      </c>
      <c r="C135" s="44">
        <f t="shared" si="48"/>
        <v>4</v>
      </c>
      <c r="D135" s="44">
        <f t="shared" si="40"/>
        <v>33</v>
      </c>
      <c r="E135" s="44">
        <f t="shared" si="51"/>
        <v>68</v>
      </c>
      <c r="F135" s="43">
        <f t="shared" si="49"/>
        <v>12</v>
      </c>
      <c r="G135" s="44">
        <v>5</v>
      </c>
      <c r="H135" s="45">
        <v>10</v>
      </c>
      <c r="I135" s="45">
        <f t="shared" si="45"/>
        <v>24</v>
      </c>
      <c r="J135" s="45">
        <f t="shared" si="46"/>
        <v>18</v>
      </c>
      <c r="K135" s="46">
        <f t="shared" si="52"/>
        <v>670</v>
      </c>
    </row>
    <row r="136" spans="1:20">
      <c r="A136" s="47">
        <f t="shared" si="47"/>
        <v>3.4804621848739492</v>
      </c>
      <c r="B136" s="47">
        <f t="shared" si="50"/>
        <v>0.91428571428571437</v>
      </c>
      <c r="C136" s="48">
        <f t="shared" si="48"/>
        <v>4.5</v>
      </c>
      <c r="D136" s="48">
        <f t="shared" si="40"/>
        <v>33</v>
      </c>
      <c r="E136" s="48">
        <f t="shared" si="51"/>
        <v>68</v>
      </c>
      <c r="F136" s="47">
        <f t="shared" si="49"/>
        <v>12</v>
      </c>
      <c r="G136" s="48">
        <v>5</v>
      </c>
      <c r="H136" s="49">
        <v>10</v>
      </c>
      <c r="I136" s="49">
        <f t="shared" si="45"/>
        <v>23.5</v>
      </c>
      <c r="J136" s="49">
        <f t="shared" si="46"/>
        <v>18</v>
      </c>
      <c r="K136" s="50">
        <f t="shared" si="52"/>
        <v>698</v>
      </c>
    </row>
    <row r="137" spans="1:20">
      <c r="A137" s="47">
        <f t="shared" si="47"/>
        <v>3.583403361344538</v>
      </c>
      <c r="B137" s="47">
        <f t="shared" si="50"/>
        <v>0.91428571428571437</v>
      </c>
      <c r="C137" s="48">
        <f t="shared" si="48"/>
        <v>5</v>
      </c>
      <c r="D137" s="48">
        <f t="shared" si="40"/>
        <v>33</v>
      </c>
      <c r="E137" s="48">
        <f t="shared" si="51"/>
        <v>68</v>
      </c>
      <c r="F137" s="47">
        <f t="shared" si="49"/>
        <v>12</v>
      </c>
      <c r="G137" s="48">
        <v>5</v>
      </c>
      <c r="H137" s="49">
        <v>10</v>
      </c>
      <c r="I137" s="49">
        <f t="shared" si="45"/>
        <v>23</v>
      </c>
      <c r="J137" s="49">
        <f t="shared" si="46"/>
        <v>18</v>
      </c>
      <c r="K137" s="50">
        <f t="shared" si="52"/>
        <v>726</v>
      </c>
    </row>
    <row r="138" spans="1:20">
      <c r="A138" s="47">
        <f t="shared" si="47"/>
        <v>3.6863445378151258</v>
      </c>
      <c r="B138" s="47">
        <f t="shared" si="50"/>
        <v>0.91428571428571437</v>
      </c>
      <c r="C138" s="48">
        <f t="shared" si="48"/>
        <v>5.5</v>
      </c>
      <c r="D138" s="48">
        <f t="shared" si="40"/>
        <v>33</v>
      </c>
      <c r="E138" s="48">
        <f t="shared" si="51"/>
        <v>68</v>
      </c>
      <c r="F138" s="47">
        <f t="shared" si="49"/>
        <v>12</v>
      </c>
      <c r="G138" s="48">
        <v>5</v>
      </c>
      <c r="H138" s="49">
        <v>10</v>
      </c>
      <c r="I138" s="49">
        <f t="shared" si="45"/>
        <v>22.5</v>
      </c>
      <c r="J138" s="49">
        <f t="shared" si="46"/>
        <v>18</v>
      </c>
      <c r="K138" s="50">
        <f t="shared" si="52"/>
        <v>754</v>
      </c>
    </row>
    <row r="139" spans="1:20">
      <c r="A139" s="51">
        <f t="shared" si="47"/>
        <v>3.7892857142857146</v>
      </c>
      <c r="B139" s="51">
        <f t="shared" si="50"/>
        <v>0.91428571428571437</v>
      </c>
      <c r="C139" s="52">
        <f t="shared" si="48"/>
        <v>6</v>
      </c>
      <c r="D139" s="52">
        <f t="shared" si="40"/>
        <v>33</v>
      </c>
      <c r="E139" s="52">
        <f t="shared" si="51"/>
        <v>68</v>
      </c>
      <c r="F139" s="51">
        <f t="shared" si="49"/>
        <v>12</v>
      </c>
      <c r="G139" s="52">
        <v>5</v>
      </c>
      <c r="H139" s="53">
        <v>10</v>
      </c>
      <c r="I139" s="53">
        <f t="shared" si="45"/>
        <v>22</v>
      </c>
      <c r="J139" s="53">
        <f t="shared" si="46"/>
        <v>18</v>
      </c>
      <c r="K139" s="54">
        <f t="shared" si="52"/>
        <v>782</v>
      </c>
    </row>
    <row r="142" spans="1:20">
      <c r="B142" s="20" t="s">
        <v>4</v>
      </c>
      <c r="C142" s="21" t="s">
        <v>0</v>
      </c>
      <c r="D142" s="21" t="s">
        <v>1</v>
      </c>
      <c r="E142" s="21" t="s">
        <v>5</v>
      </c>
      <c r="F142" s="20" t="s">
        <v>9</v>
      </c>
      <c r="G142" s="21" t="s">
        <v>10</v>
      </c>
      <c r="H142" s="21" t="s">
        <v>17</v>
      </c>
      <c r="I142" s="21" t="s">
        <v>18</v>
      </c>
      <c r="J142" s="22" t="s">
        <v>19</v>
      </c>
    </row>
    <row r="143" spans="1:20">
      <c r="B143" s="26" t="s">
        <v>3</v>
      </c>
      <c r="C143" s="27" t="s">
        <v>3</v>
      </c>
      <c r="D143" s="27" t="s">
        <v>3</v>
      </c>
      <c r="E143" s="27" t="s">
        <v>3</v>
      </c>
      <c r="F143" s="29" t="s">
        <v>20</v>
      </c>
      <c r="G143" s="28" t="s">
        <v>15</v>
      </c>
      <c r="H143" s="28" t="s">
        <v>20</v>
      </c>
      <c r="I143" s="28" t="s">
        <v>20</v>
      </c>
      <c r="J143" s="25" t="s">
        <v>20</v>
      </c>
    </row>
    <row r="144" spans="1:20">
      <c r="B144" s="32">
        <v>5</v>
      </c>
      <c r="C144" s="33">
        <v>35</v>
      </c>
      <c r="D144" s="33">
        <v>70</v>
      </c>
      <c r="E144" s="33">
        <v>12</v>
      </c>
      <c r="F144" s="77">
        <f>POWER(P128/124,0.5)</f>
        <v>0.1619109253948397</v>
      </c>
      <c r="G144" s="59">
        <f>F144/M129</f>
        <v>4.461376766593423E-2</v>
      </c>
      <c r="H144" s="59">
        <f>M129*(1+1.645*G144)</f>
        <v>3.8955129835164448</v>
      </c>
      <c r="I144" s="59">
        <f>M129*(1-1.645*G144)</f>
        <v>3.3628260389674218</v>
      </c>
      <c r="J144" s="78">
        <f>M129</f>
        <v>3.6291695112419333</v>
      </c>
    </row>
    <row r="145" spans="2:10">
      <c r="B145" s="60"/>
      <c r="C145" s="61" t="s">
        <v>29</v>
      </c>
      <c r="D145" s="62"/>
      <c r="E145" s="63">
        <v>16</v>
      </c>
      <c r="F145" s="60"/>
      <c r="G145" s="61" t="s">
        <v>30</v>
      </c>
      <c r="H145" s="61"/>
      <c r="I145" s="64">
        <f>E145*4*10/(D144/100)/1000</f>
        <v>0.91428571428571437</v>
      </c>
      <c r="J145" s="65"/>
    </row>
    <row r="156" spans="2:10">
      <c r="D156" s="3"/>
      <c r="E156" s="3"/>
      <c r="F156" s="14"/>
      <c r="G156" s="3"/>
    </row>
    <row r="157" spans="2:10">
      <c r="C157" s="86"/>
      <c r="D157" s="76"/>
      <c r="E157" s="76"/>
      <c r="F157" s="76"/>
      <c r="G157" s="76"/>
      <c r="H157" s="87"/>
    </row>
    <row r="158" spans="2:10">
      <c r="C158" s="82"/>
      <c r="D158" s="76"/>
      <c r="E158" s="76"/>
      <c r="F158" s="76"/>
      <c r="G158" s="76"/>
      <c r="H158" s="83"/>
    </row>
    <row r="159" spans="2:10">
      <c r="C159" s="82"/>
      <c r="D159" s="76"/>
      <c r="E159" s="76"/>
      <c r="F159" s="76"/>
      <c r="G159" s="76"/>
      <c r="H159" s="83"/>
    </row>
    <row r="160" spans="2:10">
      <c r="C160" s="82"/>
      <c r="D160" s="76"/>
      <c r="E160" s="76"/>
      <c r="F160" s="76"/>
      <c r="G160" s="76"/>
      <c r="H160" s="83"/>
    </row>
    <row r="161" spans="3:8">
      <c r="C161" s="82"/>
      <c r="D161" s="76"/>
      <c r="E161" s="76"/>
      <c r="F161" s="76"/>
      <c r="G161" s="76"/>
      <c r="H161" s="83"/>
    </row>
    <row r="162" spans="3:8">
      <c r="C162" s="82"/>
      <c r="D162" s="76"/>
      <c r="E162" s="76"/>
      <c r="F162" s="76"/>
      <c r="G162" s="76"/>
      <c r="H162" s="83"/>
    </row>
    <row r="163" spans="3:8">
      <c r="C163" s="86"/>
      <c r="D163" s="76"/>
      <c r="E163" s="76"/>
      <c r="F163" s="76"/>
      <c r="G163" s="76"/>
      <c r="H163" s="87"/>
    </row>
  </sheetData>
  <phoneticPr fontId="7" type="noConversion"/>
  <pageMargins left="0.9055118110236221" right="0.70866141732283472" top="1.7322834645669292" bottom="0.74803149606299213" header="0.9055118110236221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Y163"/>
  <sheetViews>
    <sheetView zoomScaleNormal="100" workbookViewId="0">
      <selection activeCell="B1" sqref="B1"/>
    </sheetView>
  </sheetViews>
  <sheetFormatPr baseColWidth="10" defaultRowHeight="15"/>
  <cols>
    <col min="1" max="9" width="11.42578125" style="23" customWidth="1"/>
    <col min="10" max="11" width="11.42578125" style="24" customWidth="1"/>
    <col min="13" max="16" width="11.42578125" style="1" customWidth="1"/>
    <col min="18" max="18" width="11.42578125" style="81" customWidth="1"/>
  </cols>
  <sheetData>
    <row r="1" spans="1:51">
      <c r="A1" s="34" t="s">
        <v>8</v>
      </c>
      <c r="B1" s="35" t="s">
        <v>6</v>
      </c>
      <c r="C1" s="36" t="s">
        <v>21</v>
      </c>
      <c r="D1" s="34" t="s">
        <v>0</v>
      </c>
      <c r="E1" s="34" t="s">
        <v>1</v>
      </c>
      <c r="F1" s="34" t="s">
        <v>22</v>
      </c>
      <c r="G1" s="37" t="s">
        <v>23</v>
      </c>
      <c r="H1" s="37" t="s">
        <v>24</v>
      </c>
      <c r="I1" s="37" t="s">
        <v>25</v>
      </c>
      <c r="J1" s="37" t="s">
        <v>26</v>
      </c>
      <c r="K1" s="37" t="s">
        <v>2</v>
      </c>
      <c r="L1" s="73" t="s">
        <v>31</v>
      </c>
      <c r="M1" s="2" t="s">
        <v>11</v>
      </c>
      <c r="N1" s="2" t="s">
        <v>12</v>
      </c>
      <c r="O1" s="2" t="s">
        <v>13</v>
      </c>
      <c r="P1" s="2" t="s">
        <v>14</v>
      </c>
      <c r="Q1" s="73" t="s">
        <v>11</v>
      </c>
      <c r="R1" s="75"/>
      <c r="S1" s="8"/>
      <c r="T1" s="8"/>
      <c r="U1" s="8"/>
      <c r="V1" s="8"/>
      <c r="W1" s="7"/>
      <c r="X1" s="7"/>
      <c r="Y1" s="8"/>
      <c r="Z1" s="8"/>
      <c r="AA1" s="8"/>
      <c r="AB1" s="8"/>
      <c r="AC1" s="8"/>
      <c r="AD1" s="8"/>
      <c r="AE1" s="8"/>
      <c r="AF1" s="8"/>
      <c r="AG1" s="8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</row>
    <row r="2" spans="1:51">
      <c r="A2" s="38" t="s">
        <v>27</v>
      </c>
      <c r="B2" s="39" t="s">
        <v>27</v>
      </c>
      <c r="C2" s="40" t="s">
        <v>3</v>
      </c>
      <c r="D2" s="41" t="s">
        <v>3</v>
      </c>
      <c r="E2" s="41" t="s">
        <v>3</v>
      </c>
      <c r="F2" s="41" t="s">
        <v>3</v>
      </c>
      <c r="G2" s="42" t="s">
        <v>3</v>
      </c>
      <c r="H2" s="42" t="s">
        <v>3</v>
      </c>
      <c r="I2" s="42" t="s">
        <v>3</v>
      </c>
      <c r="J2" s="42" t="s">
        <v>3</v>
      </c>
      <c r="K2" s="42" t="s">
        <v>28</v>
      </c>
      <c r="L2" s="74" t="s">
        <v>15</v>
      </c>
      <c r="M2" s="5" t="s">
        <v>7</v>
      </c>
      <c r="N2" s="5" t="s">
        <v>7</v>
      </c>
      <c r="O2" s="5" t="s">
        <v>7</v>
      </c>
      <c r="P2" s="5" t="s">
        <v>15</v>
      </c>
      <c r="Q2" s="72" t="s">
        <v>7</v>
      </c>
      <c r="R2" s="75"/>
      <c r="S2" s="6"/>
      <c r="T2" s="6"/>
      <c r="U2" s="6"/>
      <c r="V2" s="6"/>
      <c r="W2" s="7"/>
      <c r="X2" s="7"/>
      <c r="Y2" s="6"/>
      <c r="Z2" s="6"/>
      <c r="AA2" s="6"/>
      <c r="AB2" s="6"/>
      <c r="AC2" s="6"/>
      <c r="AD2" s="6"/>
      <c r="AE2" s="6"/>
      <c r="AF2" s="6"/>
      <c r="AG2" s="6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</row>
    <row r="3" spans="1:51">
      <c r="A3" s="44">
        <f>(K3/10000*2500)/(E3/100)*10/1000+B3</f>
        <v>3.0928571428571425</v>
      </c>
      <c r="B3" s="43">
        <f>I145</f>
        <v>0.8</v>
      </c>
      <c r="C3" s="45">
        <f>C4-0.5</f>
        <v>4</v>
      </c>
      <c r="D3" s="43">
        <f>C144</f>
        <v>30</v>
      </c>
      <c r="E3" s="43">
        <f>D144</f>
        <v>70</v>
      </c>
      <c r="F3" s="43">
        <f>E144</f>
        <v>12</v>
      </c>
      <c r="G3" s="44">
        <v>5</v>
      </c>
      <c r="H3" s="45">
        <v>10</v>
      </c>
      <c r="I3" s="45">
        <f t="shared" ref="I3:I27" si="0">D3-C3-G3</f>
        <v>21</v>
      </c>
      <c r="J3" s="45">
        <f t="shared" ref="J3:J27" si="1">(E3-2*H3-F3)/2</f>
        <v>19</v>
      </c>
      <c r="K3" s="45">
        <f>E3*C3+(D3-C3)*F3+G3*H3</f>
        <v>642</v>
      </c>
      <c r="L3" s="72">
        <f>1</f>
        <v>1</v>
      </c>
      <c r="M3" s="13">
        <f>A3</f>
        <v>3.0928571428571425</v>
      </c>
      <c r="N3" s="12">
        <f>M129</f>
        <v>3.3005105583772605</v>
      </c>
      <c r="O3" s="12">
        <f>M3-N3</f>
        <v>-0.20765341552011796</v>
      </c>
      <c r="P3" s="12">
        <f>O3*O3</f>
        <v>4.3119940977170763E-2</v>
      </c>
      <c r="Q3" s="98">
        <v>2.9736111111111114</v>
      </c>
      <c r="S3" s="4"/>
      <c r="T3" s="66"/>
      <c r="U3" s="4"/>
      <c r="V3" s="3"/>
      <c r="W3" s="7"/>
      <c r="X3" s="7"/>
      <c r="Y3" s="3"/>
      <c r="Z3" s="3"/>
      <c r="AA3" s="3"/>
      <c r="AB3" s="3"/>
      <c r="AC3" s="4"/>
      <c r="AD3" s="4"/>
      <c r="AE3" s="4"/>
      <c r="AF3" s="4"/>
      <c r="AG3" s="3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</row>
    <row r="4" spans="1:51">
      <c r="A4" s="48">
        <f t="shared" ref="A4:A27" si="2">(K4/10000*2500)/(E4/100)*10/1000+B4</f>
        <v>3.1964285714285721</v>
      </c>
      <c r="B4" s="47">
        <f>B3</f>
        <v>0.8</v>
      </c>
      <c r="C4" s="49">
        <f>C5-0.5</f>
        <v>4.5</v>
      </c>
      <c r="D4" s="47">
        <f>D3</f>
        <v>30</v>
      </c>
      <c r="E4" s="47">
        <f>E3</f>
        <v>70</v>
      </c>
      <c r="F4" s="47">
        <f>F3</f>
        <v>12</v>
      </c>
      <c r="G4" s="48">
        <v>5</v>
      </c>
      <c r="H4" s="49">
        <v>10</v>
      </c>
      <c r="I4" s="49">
        <f t="shared" si="0"/>
        <v>20.5</v>
      </c>
      <c r="J4" s="49">
        <f t="shared" si="1"/>
        <v>19</v>
      </c>
      <c r="K4" s="49">
        <f t="shared" ref="K4:K67" si="3">E4*C4+(D4-C4)*F4+G4*H4</f>
        <v>671</v>
      </c>
      <c r="L4" s="72">
        <f>L3+1</f>
        <v>2</v>
      </c>
      <c r="M4" s="13">
        <f t="shared" ref="M4:M27" si="4">A4</f>
        <v>3.1964285714285721</v>
      </c>
      <c r="N4" s="12">
        <f>N3</f>
        <v>3.3005105583772605</v>
      </c>
      <c r="O4" s="12">
        <f t="shared" ref="O4:O67" si="5">M4-N4</f>
        <v>-0.10408198694868842</v>
      </c>
      <c r="P4" s="12">
        <f t="shared" ref="P4:P67" si="6">O4*O4</f>
        <v>1.0833060007186947E-2</v>
      </c>
      <c r="Q4" s="96">
        <v>2.9901408450704228</v>
      </c>
      <c r="T4" s="66"/>
      <c r="U4" s="4"/>
      <c r="AA4" s="3"/>
      <c r="AB4" s="3"/>
      <c r="AC4" s="4"/>
      <c r="AD4" s="4"/>
      <c r="AE4" s="4"/>
      <c r="AF4" s="4"/>
      <c r="AG4" s="3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</row>
    <row r="5" spans="1:51">
      <c r="A5" s="48">
        <f t="shared" si="2"/>
        <v>3.3000000000000007</v>
      </c>
      <c r="B5" s="47">
        <f t="shared" ref="B5:B27" si="7">B4</f>
        <v>0.8</v>
      </c>
      <c r="C5" s="49">
        <f>B144</f>
        <v>5</v>
      </c>
      <c r="D5" s="47">
        <f t="shared" ref="D5:F20" si="8">D4</f>
        <v>30</v>
      </c>
      <c r="E5" s="47">
        <f t="shared" si="8"/>
        <v>70</v>
      </c>
      <c r="F5" s="47">
        <f t="shared" si="8"/>
        <v>12</v>
      </c>
      <c r="G5" s="48">
        <v>5</v>
      </c>
      <c r="H5" s="49">
        <v>10</v>
      </c>
      <c r="I5" s="49">
        <f t="shared" si="0"/>
        <v>20</v>
      </c>
      <c r="J5" s="49">
        <f t="shared" si="1"/>
        <v>19</v>
      </c>
      <c r="K5" s="49">
        <f t="shared" si="3"/>
        <v>700</v>
      </c>
      <c r="L5" s="72">
        <f t="shared" ref="L5:L68" si="9">L4+1</f>
        <v>3</v>
      </c>
      <c r="M5" s="13">
        <f t="shared" si="4"/>
        <v>3.3000000000000007</v>
      </c>
      <c r="N5" s="12">
        <f t="shared" ref="N5:N68" si="10">N4</f>
        <v>3.3005105583772605</v>
      </c>
      <c r="O5" s="12">
        <f t="shared" si="5"/>
        <v>-5.1055837725977327E-4</v>
      </c>
      <c r="P5" s="12">
        <f t="shared" si="6"/>
        <v>2.6066985659013296E-7</v>
      </c>
      <c r="Q5" s="96">
        <v>3.0071428571428571</v>
      </c>
      <c r="S5" s="66"/>
      <c r="T5" s="66"/>
      <c r="U5" s="4"/>
      <c r="AA5" s="3"/>
      <c r="AB5" s="3"/>
      <c r="AC5" s="4"/>
      <c r="AD5" s="4"/>
      <c r="AE5" s="4"/>
      <c r="AF5" s="4"/>
      <c r="AG5" s="3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</row>
    <row r="6" spans="1:51">
      <c r="A6" s="48">
        <f t="shared" si="2"/>
        <v>3.4035714285714294</v>
      </c>
      <c r="B6" s="47">
        <f t="shared" si="7"/>
        <v>0.8</v>
      </c>
      <c r="C6" s="49">
        <f>C5+0.5</f>
        <v>5.5</v>
      </c>
      <c r="D6" s="47">
        <f t="shared" si="8"/>
        <v>30</v>
      </c>
      <c r="E6" s="47">
        <f t="shared" si="8"/>
        <v>70</v>
      </c>
      <c r="F6" s="47">
        <f t="shared" si="8"/>
        <v>12</v>
      </c>
      <c r="G6" s="48">
        <v>5</v>
      </c>
      <c r="H6" s="49">
        <v>10</v>
      </c>
      <c r="I6" s="49">
        <f t="shared" si="0"/>
        <v>19.5</v>
      </c>
      <c r="J6" s="49">
        <f t="shared" si="1"/>
        <v>19</v>
      </c>
      <c r="K6" s="49">
        <f t="shared" si="3"/>
        <v>729</v>
      </c>
      <c r="L6" s="72">
        <f t="shared" si="9"/>
        <v>4</v>
      </c>
      <c r="M6" s="13">
        <f t="shared" si="4"/>
        <v>3.4035714285714294</v>
      </c>
      <c r="N6" s="12">
        <f t="shared" si="10"/>
        <v>3.3005105583772605</v>
      </c>
      <c r="O6" s="12">
        <f t="shared" si="5"/>
        <v>0.10306087019416887</v>
      </c>
      <c r="P6" s="12">
        <f t="shared" si="6"/>
        <v>1.0621542965179327E-2</v>
      </c>
      <c r="Q6" s="96">
        <v>3.0152777777777775</v>
      </c>
      <c r="S6" s="66"/>
      <c r="T6" s="66"/>
      <c r="U6" s="4"/>
      <c r="AA6" s="3"/>
      <c r="AB6" s="3"/>
      <c r="AC6" s="4"/>
      <c r="AD6" s="4"/>
      <c r="AE6" s="4"/>
      <c r="AF6" s="4"/>
      <c r="AG6" s="3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</row>
    <row r="7" spans="1:51">
      <c r="A7" s="52">
        <f t="shared" si="2"/>
        <v>3.507142857142858</v>
      </c>
      <c r="B7" s="51">
        <f t="shared" si="7"/>
        <v>0.8</v>
      </c>
      <c r="C7" s="53">
        <f>C6+0.5</f>
        <v>6</v>
      </c>
      <c r="D7" s="47">
        <f t="shared" si="8"/>
        <v>30</v>
      </c>
      <c r="E7" s="51">
        <f t="shared" si="8"/>
        <v>70</v>
      </c>
      <c r="F7" s="51">
        <f t="shared" si="8"/>
        <v>12</v>
      </c>
      <c r="G7" s="52">
        <v>5</v>
      </c>
      <c r="H7" s="53">
        <v>10</v>
      </c>
      <c r="I7" s="53">
        <f t="shared" si="0"/>
        <v>19</v>
      </c>
      <c r="J7" s="53">
        <f t="shared" si="1"/>
        <v>19</v>
      </c>
      <c r="K7" s="53">
        <f t="shared" si="3"/>
        <v>758</v>
      </c>
      <c r="L7" s="72">
        <f t="shared" si="9"/>
        <v>5</v>
      </c>
      <c r="M7" s="13">
        <f t="shared" si="4"/>
        <v>3.507142857142858</v>
      </c>
      <c r="N7" s="12">
        <f t="shared" si="10"/>
        <v>3.3005105583772605</v>
      </c>
      <c r="O7" s="12">
        <f t="shared" si="5"/>
        <v>0.20663229876559752</v>
      </c>
      <c r="P7" s="12">
        <f t="shared" si="6"/>
        <v>4.2696906893155154E-2</v>
      </c>
      <c r="Q7" s="96">
        <v>3.0246376811594207</v>
      </c>
      <c r="S7" s="66"/>
      <c r="T7" s="66"/>
      <c r="U7" s="4"/>
      <c r="AA7" s="3"/>
      <c r="AB7" s="3"/>
      <c r="AC7" s="4"/>
      <c r="AD7" s="4"/>
      <c r="AE7" s="4"/>
      <c r="AF7" s="4"/>
      <c r="AG7" s="3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</row>
    <row r="8" spans="1:51">
      <c r="A8" s="44">
        <f t="shared" si="2"/>
        <v>3.1357142857142861</v>
      </c>
      <c r="B8" s="43">
        <f t="shared" si="7"/>
        <v>0.8</v>
      </c>
      <c r="C8" s="45">
        <f>C3</f>
        <v>4</v>
      </c>
      <c r="D8" s="43">
        <f>D3+1</f>
        <v>31</v>
      </c>
      <c r="E8" s="43">
        <f t="shared" si="8"/>
        <v>70</v>
      </c>
      <c r="F8" s="43">
        <f t="shared" si="8"/>
        <v>12</v>
      </c>
      <c r="G8" s="44">
        <v>5</v>
      </c>
      <c r="H8" s="45">
        <v>10</v>
      </c>
      <c r="I8" s="45">
        <f t="shared" si="0"/>
        <v>22</v>
      </c>
      <c r="J8" s="45">
        <f t="shared" si="1"/>
        <v>19</v>
      </c>
      <c r="K8" s="45">
        <f t="shared" si="3"/>
        <v>654</v>
      </c>
      <c r="L8" s="72">
        <f t="shared" si="9"/>
        <v>6</v>
      </c>
      <c r="M8" s="13">
        <f t="shared" si="4"/>
        <v>3.1357142857142861</v>
      </c>
      <c r="N8" s="12">
        <f t="shared" si="10"/>
        <v>3.3005105583772605</v>
      </c>
      <c r="O8" s="12">
        <f t="shared" si="5"/>
        <v>-0.16479627266297436</v>
      </c>
      <c r="P8" s="12">
        <f t="shared" si="6"/>
        <v>2.7157811483609393E-2</v>
      </c>
      <c r="Q8" s="96">
        <v>3.0323943661971837</v>
      </c>
      <c r="S8" s="66"/>
      <c r="T8" s="66"/>
      <c r="U8" s="4"/>
      <c r="AA8" s="3"/>
      <c r="AB8" s="3"/>
      <c r="AC8" s="4"/>
      <c r="AD8" s="4"/>
      <c r="AE8" s="4"/>
      <c r="AF8" s="4"/>
      <c r="AG8" s="3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</row>
    <row r="9" spans="1:51">
      <c r="A9" s="48">
        <f t="shared" si="2"/>
        <v>3.2392857142857148</v>
      </c>
      <c r="B9" s="47">
        <f t="shared" si="7"/>
        <v>0.8</v>
      </c>
      <c r="C9" s="49">
        <f>C4</f>
        <v>4.5</v>
      </c>
      <c r="D9" s="47">
        <f>D4+1</f>
        <v>31</v>
      </c>
      <c r="E9" s="47">
        <f t="shared" si="8"/>
        <v>70</v>
      </c>
      <c r="F9" s="47">
        <f t="shared" si="8"/>
        <v>12</v>
      </c>
      <c r="G9" s="48">
        <v>5</v>
      </c>
      <c r="H9" s="49">
        <v>10</v>
      </c>
      <c r="I9" s="49">
        <f t="shared" si="0"/>
        <v>21.5</v>
      </c>
      <c r="J9" s="49">
        <f t="shared" si="1"/>
        <v>19</v>
      </c>
      <c r="K9" s="49">
        <f t="shared" si="3"/>
        <v>683</v>
      </c>
      <c r="L9" s="72">
        <f t="shared" si="9"/>
        <v>7</v>
      </c>
      <c r="M9" s="13">
        <f t="shared" si="4"/>
        <v>3.2392857142857148</v>
      </c>
      <c r="N9" s="12">
        <f t="shared" si="10"/>
        <v>3.3005105583772605</v>
      </c>
      <c r="O9" s="12">
        <f t="shared" si="5"/>
        <v>-6.1224844091545716E-2</v>
      </c>
      <c r="P9" s="12">
        <f t="shared" si="6"/>
        <v>3.7484815340340805E-3</v>
      </c>
      <c r="Q9" s="96">
        <v>3.0426470588235297</v>
      </c>
      <c r="S9" s="66"/>
      <c r="T9" s="66"/>
      <c r="U9" s="4"/>
      <c r="AA9" s="3"/>
      <c r="AB9" s="3"/>
      <c r="AC9" s="4"/>
      <c r="AD9" s="4"/>
      <c r="AE9" s="4"/>
      <c r="AF9" s="4"/>
      <c r="AG9" s="3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</row>
    <row r="10" spans="1:51">
      <c r="A10" s="48">
        <f t="shared" si="2"/>
        <v>3.3428571428571434</v>
      </c>
      <c r="B10" s="47">
        <f t="shared" si="7"/>
        <v>0.8</v>
      </c>
      <c r="C10" s="49">
        <f>C5</f>
        <v>5</v>
      </c>
      <c r="D10" s="47">
        <f>D5+1</f>
        <v>31</v>
      </c>
      <c r="E10" s="47">
        <f t="shared" si="8"/>
        <v>70</v>
      </c>
      <c r="F10" s="47">
        <f t="shared" si="8"/>
        <v>12</v>
      </c>
      <c r="G10" s="48">
        <v>5</v>
      </c>
      <c r="H10" s="49">
        <v>10</v>
      </c>
      <c r="I10" s="49">
        <f t="shared" si="0"/>
        <v>21</v>
      </c>
      <c r="J10" s="49">
        <f t="shared" si="1"/>
        <v>19</v>
      </c>
      <c r="K10" s="49">
        <f t="shared" si="3"/>
        <v>712</v>
      </c>
      <c r="L10" s="72">
        <f t="shared" si="9"/>
        <v>8</v>
      </c>
      <c r="M10" s="13">
        <f t="shared" si="4"/>
        <v>3.3428571428571434</v>
      </c>
      <c r="N10" s="12">
        <f t="shared" si="10"/>
        <v>3.3005105583772605</v>
      </c>
      <c r="O10" s="12">
        <f t="shared" si="5"/>
        <v>4.2346584479882932E-2</v>
      </c>
      <c r="P10" s="12">
        <f t="shared" si="6"/>
        <v>1.7932332171118619E-3</v>
      </c>
      <c r="Q10" s="96">
        <v>3.0500000000000007</v>
      </c>
      <c r="R10" s="75"/>
      <c r="S10" s="66"/>
      <c r="T10" s="66"/>
      <c r="U10" s="4"/>
      <c r="AA10" s="3"/>
      <c r="AB10" s="3"/>
      <c r="AC10" s="4"/>
      <c r="AD10" s="4"/>
      <c r="AE10" s="4"/>
      <c r="AF10" s="4"/>
      <c r="AG10" s="3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</row>
    <row r="11" spans="1:51">
      <c r="A11" s="48">
        <f t="shared" si="2"/>
        <v>3.4464285714285712</v>
      </c>
      <c r="B11" s="47">
        <f t="shared" si="7"/>
        <v>0.8</v>
      </c>
      <c r="C11" s="49">
        <f>C6</f>
        <v>5.5</v>
      </c>
      <c r="D11" s="47">
        <f>D6+1</f>
        <v>31</v>
      </c>
      <c r="E11" s="47">
        <f t="shared" si="8"/>
        <v>70</v>
      </c>
      <c r="F11" s="47">
        <f t="shared" si="8"/>
        <v>12</v>
      </c>
      <c r="G11" s="48">
        <v>5</v>
      </c>
      <c r="H11" s="49">
        <v>10</v>
      </c>
      <c r="I11" s="49">
        <f t="shared" si="0"/>
        <v>20.5</v>
      </c>
      <c r="J11" s="49">
        <f t="shared" si="1"/>
        <v>19</v>
      </c>
      <c r="K11" s="49">
        <f t="shared" si="3"/>
        <v>741</v>
      </c>
      <c r="L11" s="72">
        <f t="shared" si="9"/>
        <v>9</v>
      </c>
      <c r="M11" s="13">
        <f t="shared" si="4"/>
        <v>3.4464285714285712</v>
      </c>
      <c r="N11" s="12">
        <f t="shared" si="10"/>
        <v>3.3005105583772605</v>
      </c>
      <c r="O11" s="12">
        <f t="shared" si="5"/>
        <v>0.14591801305131069</v>
      </c>
      <c r="P11" s="12">
        <f t="shared" si="6"/>
        <v>2.1292066532842477E-2</v>
      </c>
      <c r="Q11" s="96">
        <v>3.0569444444444445</v>
      </c>
      <c r="R11" s="75"/>
      <c r="S11" s="66"/>
      <c r="T11" s="66"/>
      <c r="U11" s="4"/>
      <c r="AA11" s="3"/>
      <c r="AB11" s="3"/>
      <c r="AC11" s="4"/>
      <c r="AD11" s="4"/>
      <c r="AE11" s="4"/>
      <c r="AF11" s="4"/>
      <c r="AG11" s="3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</row>
    <row r="12" spans="1:51">
      <c r="A12" s="52">
        <f t="shared" si="2"/>
        <v>3.55</v>
      </c>
      <c r="B12" s="51">
        <f t="shared" si="7"/>
        <v>0.8</v>
      </c>
      <c r="C12" s="53">
        <f>C7</f>
        <v>6</v>
      </c>
      <c r="D12" s="51">
        <f>D7+1</f>
        <v>31</v>
      </c>
      <c r="E12" s="51">
        <f t="shared" si="8"/>
        <v>70</v>
      </c>
      <c r="F12" s="51">
        <f t="shared" si="8"/>
        <v>12</v>
      </c>
      <c r="G12" s="52">
        <v>5</v>
      </c>
      <c r="H12" s="53">
        <v>10</v>
      </c>
      <c r="I12" s="53">
        <f t="shared" si="0"/>
        <v>20</v>
      </c>
      <c r="J12" s="53">
        <f t="shared" si="1"/>
        <v>19</v>
      </c>
      <c r="K12" s="53">
        <f t="shared" si="3"/>
        <v>770</v>
      </c>
      <c r="L12" s="72">
        <f t="shared" si="9"/>
        <v>10</v>
      </c>
      <c r="M12" s="13">
        <f t="shared" si="4"/>
        <v>3.55</v>
      </c>
      <c r="N12" s="12">
        <f t="shared" si="10"/>
        <v>3.3005105583772605</v>
      </c>
      <c r="O12" s="12">
        <f t="shared" si="5"/>
        <v>0.24948944162273934</v>
      </c>
      <c r="P12" s="12">
        <f t="shared" si="6"/>
        <v>6.2244981481226258E-2</v>
      </c>
      <c r="Q12" s="96">
        <v>3.0681159420289852</v>
      </c>
      <c r="R12" s="75"/>
      <c r="S12" s="66"/>
      <c r="T12" s="66"/>
      <c r="U12" s="4"/>
      <c r="V12" s="14"/>
      <c r="W12" s="18"/>
      <c r="X12" s="14"/>
      <c r="Y12" s="3"/>
      <c r="AA12" s="3"/>
      <c r="AB12" s="3"/>
      <c r="AC12" s="4"/>
      <c r="AD12" s="4"/>
      <c r="AE12" s="4"/>
      <c r="AF12" s="4"/>
      <c r="AG12" s="3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</row>
    <row r="13" spans="1:51">
      <c r="A13" s="44">
        <f t="shared" si="2"/>
        <v>3.1785714285714297</v>
      </c>
      <c r="B13" s="43">
        <f t="shared" si="7"/>
        <v>0.8</v>
      </c>
      <c r="C13" s="45">
        <f>C3</f>
        <v>4</v>
      </c>
      <c r="D13" s="47">
        <f>D3+2</f>
        <v>32</v>
      </c>
      <c r="E13" s="43">
        <f t="shared" si="8"/>
        <v>70</v>
      </c>
      <c r="F13" s="43">
        <f t="shared" si="8"/>
        <v>12</v>
      </c>
      <c r="G13" s="44">
        <v>5</v>
      </c>
      <c r="H13" s="45">
        <v>10</v>
      </c>
      <c r="I13" s="45">
        <f t="shared" si="0"/>
        <v>23</v>
      </c>
      <c r="J13" s="45">
        <f t="shared" si="1"/>
        <v>19</v>
      </c>
      <c r="K13" s="45">
        <f t="shared" si="3"/>
        <v>666</v>
      </c>
      <c r="L13" s="72">
        <f t="shared" si="9"/>
        <v>11</v>
      </c>
      <c r="M13" s="13">
        <f t="shared" si="4"/>
        <v>3.1785714285714297</v>
      </c>
      <c r="N13" s="12">
        <f t="shared" si="10"/>
        <v>3.3005105583772605</v>
      </c>
      <c r="O13" s="12">
        <f t="shared" si="5"/>
        <v>-0.12193912980583077</v>
      </c>
      <c r="P13" s="12">
        <f t="shared" si="6"/>
        <v>1.4869151377803246E-2</v>
      </c>
      <c r="Q13" s="96">
        <v>3.0746478873239438</v>
      </c>
      <c r="R13" s="75"/>
      <c r="S13" s="66"/>
      <c r="T13" s="66"/>
      <c r="U13" s="4"/>
      <c r="V13" s="3"/>
      <c r="W13" s="18"/>
      <c r="X13" s="14"/>
      <c r="Y13" s="3"/>
      <c r="AA13" s="3"/>
      <c r="AB13" s="3"/>
      <c r="AC13" s="4"/>
      <c r="AD13" s="4"/>
      <c r="AE13" s="4"/>
      <c r="AF13" s="4"/>
      <c r="AG13" s="3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</row>
    <row r="14" spans="1:51">
      <c r="A14" s="48">
        <f t="shared" si="2"/>
        <v>3.2821428571428575</v>
      </c>
      <c r="B14" s="47">
        <f t="shared" si="7"/>
        <v>0.8</v>
      </c>
      <c r="C14" s="49">
        <f>C4</f>
        <v>4.5</v>
      </c>
      <c r="D14" s="47">
        <f>D4+2</f>
        <v>32</v>
      </c>
      <c r="E14" s="47">
        <f t="shared" si="8"/>
        <v>70</v>
      </c>
      <c r="F14" s="47">
        <f t="shared" si="8"/>
        <v>12</v>
      </c>
      <c r="G14" s="48">
        <v>5</v>
      </c>
      <c r="H14" s="49">
        <v>10</v>
      </c>
      <c r="I14" s="49">
        <f t="shared" si="0"/>
        <v>22.5</v>
      </c>
      <c r="J14" s="49">
        <f t="shared" si="1"/>
        <v>19</v>
      </c>
      <c r="K14" s="49">
        <f t="shared" si="3"/>
        <v>695</v>
      </c>
      <c r="L14" s="72">
        <f t="shared" si="9"/>
        <v>12</v>
      </c>
      <c r="M14" s="13">
        <f t="shared" si="4"/>
        <v>3.2821428571428575</v>
      </c>
      <c r="N14" s="12">
        <f t="shared" si="10"/>
        <v>3.3005105583772605</v>
      </c>
      <c r="O14" s="12">
        <f t="shared" si="5"/>
        <v>-1.8367701234403011E-2</v>
      </c>
      <c r="P14" s="12">
        <f t="shared" si="6"/>
        <v>3.3737244863628991E-4</v>
      </c>
      <c r="Q14" s="96">
        <v>3.0777777777777775</v>
      </c>
      <c r="R14" s="75"/>
      <c r="S14" s="66"/>
      <c r="T14" s="66"/>
      <c r="U14" s="4"/>
      <c r="V14" s="3"/>
      <c r="W14" s="18"/>
      <c r="X14" s="14"/>
      <c r="Y14" s="3"/>
      <c r="AA14" s="3"/>
      <c r="AB14" s="3"/>
      <c r="AC14" s="4"/>
      <c r="AD14" s="4"/>
      <c r="AE14" s="4"/>
      <c r="AF14" s="4"/>
      <c r="AG14" s="3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</row>
    <row r="15" spans="1:51">
      <c r="A15" s="48">
        <f t="shared" si="2"/>
        <v>3.3857142857142861</v>
      </c>
      <c r="B15" s="47">
        <f t="shared" si="7"/>
        <v>0.8</v>
      </c>
      <c r="C15" s="49">
        <f>C5</f>
        <v>5</v>
      </c>
      <c r="D15" s="47">
        <f>D5+2</f>
        <v>32</v>
      </c>
      <c r="E15" s="47">
        <f t="shared" si="8"/>
        <v>70</v>
      </c>
      <c r="F15" s="47">
        <f t="shared" si="8"/>
        <v>12</v>
      </c>
      <c r="G15" s="48">
        <v>5</v>
      </c>
      <c r="H15" s="49">
        <v>10</v>
      </c>
      <c r="I15" s="49">
        <f t="shared" si="0"/>
        <v>22</v>
      </c>
      <c r="J15" s="49">
        <f t="shared" si="1"/>
        <v>19</v>
      </c>
      <c r="K15" s="49">
        <f t="shared" si="3"/>
        <v>724</v>
      </c>
      <c r="L15" s="72">
        <f t="shared" si="9"/>
        <v>13</v>
      </c>
      <c r="M15" s="13">
        <f t="shared" si="4"/>
        <v>3.3857142857142861</v>
      </c>
      <c r="N15" s="12">
        <f t="shared" si="10"/>
        <v>3.3005105583772605</v>
      </c>
      <c r="O15" s="12">
        <f t="shared" si="5"/>
        <v>8.5203727337025637E-2</v>
      </c>
      <c r="P15" s="12">
        <f t="shared" si="6"/>
        <v>7.2596751521222099E-3</v>
      </c>
      <c r="Q15" s="96">
        <v>3.0867647058823531</v>
      </c>
      <c r="R15" s="75"/>
      <c r="S15" s="66"/>
      <c r="T15" s="66"/>
      <c r="U15" s="4"/>
      <c r="V15" s="3"/>
      <c r="W15" s="18"/>
      <c r="X15" s="14"/>
      <c r="Y15" s="3"/>
      <c r="AA15" s="3"/>
      <c r="AB15" s="3"/>
      <c r="AC15" s="4"/>
      <c r="AD15" s="4"/>
      <c r="AE15" s="4"/>
      <c r="AF15" s="4"/>
      <c r="AG15" s="3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</row>
    <row r="16" spans="1:51">
      <c r="A16" s="48">
        <f t="shared" si="2"/>
        <v>3.4892857142857148</v>
      </c>
      <c r="B16" s="47">
        <f t="shared" si="7"/>
        <v>0.8</v>
      </c>
      <c r="C16" s="49">
        <f>C6</f>
        <v>5.5</v>
      </c>
      <c r="D16" s="47">
        <f>D6+2</f>
        <v>32</v>
      </c>
      <c r="E16" s="47">
        <f t="shared" si="8"/>
        <v>70</v>
      </c>
      <c r="F16" s="47">
        <f t="shared" si="8"/>
        <v>12</v>
      </c>
      <c r="G16" s="48">
        <v>5</v>
      </c>
      <c r="H16" s="49">
        <v>10</v>
      </c>
      <c r="I16" s="49">
        <f t="shared" si="0"/>
        <v>21.5</v>
      </c>
      <c r="J16" s="49">
        <f t="shared" si="1"/>
        <v>19</v>
      </c>
      <c r="K16" s="49">
        <f t="shared" si="3"/>
        <v>753</v>
      </c>
      <c r="L16" s="72">
        <f t="shared" si="9"/>
        <v>14</v>
      </c>
      <c r="M16" s="13">
        <f t="shared" si="4"/>
        <v>3.4892857142857148</v>
      </c>
      <c r="N16" s="12">
        <f t="shared" si="10"/>
        <v>3.3005105583772605</v>
      </c>
      <c r="O16" s="12">
        <f t="shared" si="5"/>
        <v>0.18877515590845428</v>
      </c>
      <c r="P16" s="12">
        <f t="shared" si="6"/>
        <v>3.5636059488261221E-2</v>
      </c>
      <c r="Q16" s="96">
        <v>3.0928571428571425</v>
      </c>
      <c r="R16" s="75"/>
      <c r="S16" s="66"/>
      <c r="T16" s="66"/>
      <c r="U16" s="4"/>
      <c r="V16" s="3"/>
      <c r="W16" s="18"/>
      <c r="X16" s="14"/>
      <c r="Y16" s="3"/>
      <c r="AA16" s="3"/>
      <c r="AB16" s="3"/>
      <c r="AC16" s="4"/>
      <c r="AD16" s="4"/>
      <c r="AE16" s="4"/>
      <c r="AF16" s="4"/>
      <c r="AG16" s="3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</row>
    <row r="17" spans="1:51">
      <c r="A17" s="52">
        <f t="shared" si="2"/>
        <v>3.5928571428571425</v>
      </c>
      <c r="B17" s="51">
        <f t="shared" si="7"/>
        <v>0.8</v>
      </c>
      <c r="C17" s="53">
        <f>C7</f>
        <v>6</v>
      </c>
      <c r="D17" s="51">
        <f>D7+2</f>
        <v>32</v>
      </c>
      <c r="E17" s="51">
        <f t="shared" si="8"/>
        <v>70</v>
      </c>
      <c r="F17" s="51">
        <f t="shared" si="8"/>
        <v>12</v>
      </c>
      <c r="G17" s="52">
        <v>5</v>
      </c>
      <c r="H17" s="53">
        <v>10</v>
      </c>
      <c r="I17" s="53">
        <f t="shared" si="0"/>
        <v>21</v>
      </c>
      <c r="J17" s="53">
        <f t="shared" si="1"/>
        <v>19</v>
      </c>
      <c r="K17" s="53">
        <f t="shared" si="3"/>
        <v>782</v>
      </c>
      <c r="L17" s="72">
        <f t="shared" si="9"/>
        <v>15</v>
      </c>
      <c r="M17" s="13">
        <f t="shared" si="4"/>
        <v>3.5928571428571425</v>
      </c>
      <c r="N17" s="12">
        <f t="shared" si="10"/>
        <v>3.3005105583772605</v>
      </c>
      <c r="O17" s="12">
        <f t="shared" si="5"/>
        <v>0.29234658447988204</v>
      </c>
      <c r="P17" s="12">
        <f t="shared" si="6"/>
        <v>8.5466525457052814E-2</v>
      </c>
      <c r="Q17" s="96">
        <v>3.0940140845070427</v>
      </c>
      <c r="R17" s="75"/>
      <c r="S17" s="66"/>
      <c r="T17" s="66"/>
      <c r="U17" s="4"/>
      <c r="V17" s="3"/>
      <c r="W17" s="18"/>
      <c r="X17" s="14"/>
      <c r="Y17" s="3"/>
      <c r="AA17" s="3"/>
      <c r="AB17" s="3"/>
      <c r="AC17" s="4"/>
      <c r="AD17" s="4"/>
      <c r="AE17" s="4"/>
      <c r="AF17" s="4"/>
      <c r="AG17" s="3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</row>
    <row r="18" spans="1:51">
      <c r="A18" s="44">
        <f t="shared" si="2"/>
        <v>3.0500000000000007</v>
      </c>
      <c r="B18" s="43">
        <f t="shared" si="7"/>
        <v>0.8</v>
      </c>
      <c r="C18" s="45">
        <f>C3</f>
        <v>4</v>
      </c>
      <c r="D18" s="43">
        <f>D3-1</f>
        <v>29</v>
      </c>
      <c r="E18" s="43">
        <f t="shared" si="8"/>
        <v>70</v>
      </c>
      <c r="F18" s="43">
        <f t="shared" si="8"/>
        <v>12</v>
      </c>
      <c r="G18" s="44">
        <v>5</v>
      </c>
      <c r="H18" s="45">
        <v>10</v>
      </c>
      <c r="I18" s="45">
        <f t="shared" si="0"/>
        <v>20</v>
      </c>
      <c r="J18" s="45">
        <f t="shared" si="1"/>
        <v>19</v>
      </c>
      <c r="K18" s="45">
        <f t="shared" si="3"/>
        <v>630</v>
      </c>
      <c r="L18" s="72">
        <f t="shared" si="9"/>
        <v>16</v>
      </c>
      <c r="M18" s="13">
        <f t="shared" si="4"/>
        <v>3.0500000000000007</v>
      </c>
      <c r="N18" s="12">
        <f t="shared" si="10"/>
        <v>3.3005105583772605</v>
      </c>
      <c r="O18" s="12">
        <f t="shared" si="5"/>
        <v>-0.25051055837725977</v>
      </c>
      <c r="P18" s="12">
        <f t="shared" si="6"/>
        <v>6.2755539858486475E-2</v>
      </c>
      <c r="Q18" s="96">
        <v>3.0986111111111114</v>
      </c>
      <c r="R18" s="75"/>
      <c r="S18" s="66"/>
      <c r="T18" s="66"/>
      <c r="U18" s="4"/>
      <c r="V18" s="3"/>
      <c r="W18" s="7"/>
      <c r="Y18" s="3"/>
      <c r="Z18" s="7"/>
      <c r="AA18" s="3"/>
      <c r="AB18" s="3"/>
      <c r="AC18" s="4"/>
      <c r="AD18" s="4"/>
      <c r="AE18" s="4"/>
      <c r="AF18" s="4"/>
      <c r="AG18" s="3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</row>
    <row r="19" spans="1:51">
      <c r="A19" s="48">
        <f t="shared" si="2"/>
        <v>3.1535714285714285</v>
      </c>
      <c r="B19" s="47">
        <f t="shared" si="7"/>
        <v>0.8</v>
      </c>
      <c r="C19" s="49">
        <f>C4</f>
        <v>4.5</v>
      </c>
      <c r="D19" s="47">
        <f>D4-1</f>
        <v>29</v>
      </c>
      <c r="E19" s="47">
        <f t="shared" si="8"/>
        <v>70</v>
      </c>
      <c r="F19" s="47">
        <f t="shared" si="8"/>
        <v>12</v>
      </c>
      <c r="G19" s="48">
        <v>5</v>
      </c>
      <c r="H19" s="49">
        <v>10</v>
      </c>
      <c r="I19" s="49">
        <f t="shared" si="0"/>
        <v>19.5</v>
      </c>
      <c r="J19" s="49">
        <f t="shared" si="1"/>
        <v>19</v>
      </c>
      <c r="K19" s="49">
        <f t="shared" si="3"/>
        <v>659</v>
      </c>
      <c r="L19" s="72">
        <f t="shared" si="9"/>
        <v>17</v>
      </c>
      <c r="M19" s="13">
        <f t="shared" si="4"/>
        <v>3.1535714285714285</v>
      </c>
      <c r="N19" s="12">
        <f t="shared" si="10"/>
        <v>3.3005105583772605</v>
      </c>
      <c r="O19" s="12">
        <f t="shared" si="5"/>
        <v>-0.14693912980583201</v>
      </c>
      <c r="P19" s="12">
        <f t="shared" si="6"/>
        <v>2.159110786809515E-2</v>
      </c>
      <c r="Q19" s="96">
        <v>3.1107142857142858</v>
      </c>
      <c r="R19" s="75"/>
      <c r="S19" s="66"/>
      <c r="T19" s="66"/>
      <c r="U19" s="4"/>
      <c r="V19" s="3"/>
      <c r="W19" s="7"/>
      <c r="X19" s="7"/>
      <c r="Y19" s="3"/>
      <c r="Z19" s="3"/>
      <c r="AA19" s="3"/>
      <c r="AB19" s="3"/>
      <c r="AC19" s="4"/>
      <c r="AD19" s="4"/>
      <c r="AE19" s="4"/>
      <c r="AF19" s="4"/>
      <c r="AG19" s="3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</row>
    <row r="20" spans="1:51">
      <c r="A20" s="48">
        <f t="shared" si="2"/>
        <v>3.2571428571428571</v>
      </c>
      <c r="B20" s="47">
        <f t="shared" si="7"/>
        <v>0.8</v>
      </c>
      <c r="C20" s="49">
        <f>C5</f>
        <v>5</v>
      </c>
      <c r="D20" s="47">
        <f>D5-1</f>
        <v>29</v>
      </c>
      <c r="E20" s="47">
        <f t="shared" si="8"/>
        <v>70</v>
      </c>
      <c r="F20" s="47">
        <f t="shared" si="8"/>
        <v>12</v>
      </c>
      <c r="G20" s="48">
        <v>5</v>
      </c>
      <c r="H20" s="49">
        <v>10</v>
      </c>
      <c r="I20" s="49">
        <f t="shared" si="0"/>
        <v>19</v>
      </c>
      <c r="J20" s="49">
        <f t="shared" si="1"/>
        <v>19</v>
      </c>
      <c r="K20" s="49">
        <f t="shared" si="3"/>
        <v>688</v>
      </c>
      <c r="L20" s="72">
        <f t="shared" si="9"/>
        <v>18</v>
      </c>
      <c r="M20" s="13">
        <f t="shared" si="4"/>
        <v>3.2571428571428571</v>
      </c>
      <c r="N20" s="12">
        <f t="shared" si="10"/>
        <v>3.3005105583772605</v>
      </c>
      <c r="O20" s="12">
        <f t="shared" si="5"/>
        <v>-4.3367701234403366E-2</v>
      </c>
      <c r="P20" s="12">
        <f t="shared" si="6"/>
        <v>1.8807575103564713E-3</v>
      </c>
      <c r="Q20" s="96">
        <v>3.1115942028985506</v>
      </c>
      <c r="R20" s="75"/>
      <c r="S20" s="66"/>
      <c r="T20" s="66"/>
      <c r="U20" s="4"/>
      <c r="V20" s="3"/>
      <c r="W20" s="7"/>
      <c r="X20" s="7"/>
      <c r="Y20" s="3"/>
      <c r="Z20" s="3"/>
      <c r="AA20" s="3"/>
      <c r="AB20" s="3"/>
      <c r="AC20" s="4"/>
      <c r="AD20" s="4"/>
      <c r="AE20" s="4"/>
      <c r="AF20" s="4"/>
      <c r="AG20" s="3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</row>
    <row r="21" spans="1:51">
      <c r="A21" s="48">
        <f t="shared" si="2"/>
        <v>3.3607142857142867</v>
      </c>
      <c r="B21" s="47">
        <f t="shared" si="7"/>
        <v>0.8</v>
      </c>
      <c r="C21" s="49">
        <f>C6</f>
        <v>5.5</v>
      </c>
      <c r="D21" s="47">
        <f>D6-1</f>
        <v>29</v>
      </c>
      <c r="E21" s="47">
        <f t="shared" ref="E21:F27" si="11">E20</f>
        <v>70</v>
      </c>
      <c r="F21" s="47">
        <f t="shared" si="11"/>
        <v>12</v>
      </c>
      <c r="G21" s="48">
        <v>5</v>
      </c>
      <c r="H21" s="49">
        <v>10</v>
      </c>
      <c r="I21" s="49">
        <f t="shared" si="0"/>
        <v>18.5</v>
      </c>
      <c r="J21" s="49">
        <f t="shared" si="1"/>
        <v>19</v>
      </c>
      <c r="K21" s="49">
        <f t="shared" si="3"/>
        <v>717</v>
      </c>
      <c r="L21" s="72">
        <f t="shared" si="9"/>
        <v>19</v>
      </c>
      <c r="M21" s="13">
        <f t="shared" si="4"/>
        <v>3.3607142857142867</v>
      </c>
      <c r="N21" s="12">
        <f t="shared" si="10"/>
        <v>3.3005105583772605</v>
      </c>
      <c r="O21" s="12">
        <f t="shared" si="5"/>
        <v>6.0203727337026169E-2</v>
      </c>
      <c r="P21" s="12">
        <f t="shared" si="6"/>
        <v>3.6244887852709923E-3</v>
      </c>
      <c r="Q21" s="96">
        <v>3.1169014084507047</v>
      </c>
      <c r="R21" s="75"/>
      <c r="S21" s="66"/>
      <c r="T21" s="66"/>
      <c r="V21" s="3"/>
      <c r="W21" s="7"/>
      <c r="X21" s="7"/>
      <c r="Y21" s="3"/>
      <c r="Z21" s="3"/>
      <c r="AA21" s="3"/>
      <c r="AB21" s="3"/>
      <c r="AC21" s="4"/>
      <c r="AD21" s="4"/>
      <c r="AE21" s="4"/>
      <c r="AF21" s="4"/>
      <c r="AG21" s="3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</row>
    <row r="22" spans="1:51">
      <c r="A22" s="52">
        <f t="shared" si="2"/>
        <v>3.4642857142857144</v>
      </c>
      <c r="B22" s="51">
        <f t="shared" si="7"/>
        <v>0.8</v>
      </c>
      <c r="C22" s="53">
        <f>C7</f>
        <v>6</v>
      </c>
      <c r="D22" s="51">
        <f>D7-1</f>
        <v>29</v>
      </c>
      <c r="E22" s="51">
        <f t="shared" si="11"/>
        <v>70</v>
      </c>
      <c r="F22" s="51">
        <f t="shared" si="11"/>
        <v>12</v>
      </c>
      <c r="G22" s="52">
        <v>5</v>
      </c>
      <c r="H22" s="53">
        <v>10</v>
      </c>
      <c r="I22" s="53">
        <f t="shared" si="0"/>
        <v>18</v>
      </c>
      <c r="J22" s="53">
        <f t="shared" si="1"/>
        <v>19</v>
      </c>
      <c r="K22" s="53">
        <f t="shared" si="3"/>
        <v>746</v>
      </c>
      <c r="L22" s="72">
        <f t="shared" si="9"/>
        <v>20</v>
      </c>
      <c r="M22" s="13">
        <f t="shared" si="4"/>
        <v>3.4642857142857144</v>
      </c>
      <c r="N22" s="12">
        <f t="shared" si="10"/>
        <v>3.3005105583772605</v>
      </c>
      <c r="O22" s="12">
        <f t="shared" si="5"/>
        <v>0.16377515590845393</v>
      </c>
      <c r="P22" s="12">
        <f t="shared" si="6"/>
        <v>2.6822301692838391E-2</v>
      </c>
      <c r="Q22" s="96">
        <v>3.1194444444444445</v>
      </c>
      <c r="R22" s="75"/>
      <c r="S22" s="66"/>
      <c r="T22" s="66"/>
      <c r="U22" s="4"/>
      <c r="V22" s="3"/>
      <c r="W22" s="7"/>
      <c r="X22" s="7"/>
      <c r="Y22" s="3"/>
      <c r="Z22" s="3"/>
      <c r="AA22" s="3"/>
      <c r="AB22" s="3"/>
      <c r="AC22" s="4"/>
      <c r="AD22" s="4"/>
      <c r="AE22" s="4"/>
      <c r="AF22" s="4"/>
      <c r="AG22" s="3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</row>
    <row r="23" spans="1:51">
      <c r="A23" s="44">
        <f t="shared" si="2"/>
        <v>3.0071428571428571</v>
      </c>
      <c r="B23" s="43">
        <f t="shared" si="7"/>
        <v>0.8</v>
      </c>
      <c r="C23" s="45">
        <f>C3</f>
        <v>4</v>
      </c>
      <c r="D23" s="43">
        <f>D3-2</f>
        <v>28</v>
      </c>
      <c r="E23" s="43">
        <f t="shared" si="11"/>
        <v>70</v>
      </c>
      <c r="F23" s="43">
        <f>F22</f>
        <v>12</v>
      </c>
      <c r="G23" s="44">
        <v>5</v>
      </c>
      <c r="H23" s="45">
        <v>10</v>
      </c>
      <c r="I23" s="45">
        <f t="shared" si="0"/>
        <v>19</v>
      </c>
      <c r="J23" s="45">
        <f t="shared" si="1"/>
        <v>19</v>
      </c>
      <c r="K23" s="45">
        <f t="shared" si="3"/>
        <v>618</v>
      </c>
      <c r="L23" s="72">
        <f t="shared" si="9"/>
        <v>21</v>
      </c>
      <c r="M23" s="13">
        <f t="shared" si="4"/>
        <v>3.0071428571428571</v>
      </c>
      <c r="N23" s="12">
        <f t="shared" si="10"/>
        <v>3.3005105583772605</v>
      </c>
      <c r="O23" s="12">
        <f t="shared" si="5"/>
        <v>-0.29336770123440337</v>
      </c>
      <c r="P23" s="12">
        <f t="shared" si="6"/>
        <v>8.6064608127558159E-2</v>
      </c>
      <c r="Q23" s="96">
        <v>3.1278985507246384</v>
      </c>
      <c r="R23" s="75"/>
      <c r="S23" s="66"/>
      <c r="T23" s="66"/>
      <c r="U23" s="4"/>
      <c r="V23" s="3"/>
      <c r="W23" s="7"/>
      <c r="X23" s="7"/>
      <c r="Y23" s="3"/>
      <c r="Z23" s="3"/>
      <c r="AA23" s="3"/>
      <c r="AB23" s="3"/>
      <c r="AC23" s="4"/>
      <c r="AD23" s="4"/>
      <c r="AE23" s="4"/>
      <c r="AF23" s="4"/>
      <c r="AG23" s="3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</row>
    <row r="24" spans="1:51">
      <c r="A24" s="48">
        <f t="shared" si="2"/>
        <v>3.1107142857142858</v>
      </c>
      <c r="B24" s="47">
        <f t="shared" si="7"/>
        <v>0.8</v>
      </c>
      <c r="C24" s="49">
        <f>C4</f>
        <v>4.5</v>
      </c>
      <c r="D24" s="47">
        <f>D4-2</f>
        <v>28</v>
      </c>
      <c r="E24" s="47">
        <f t="shared" si="11"/>
        <v>70</v>
      </c>
      <c r="F24" s="47">
        <f t="shared" si="11"/>
        <v>12</v>
      </c>
      <c r="G24" s="48">
        <v>5</v>
      </c>
      <c r="H24" s="49">
        <v>10</v>
      </c>
      <c r="I24" s="49">
        <f t="shared" si="0"/>
        <v>18.5</v>
      </c>
      <c r="J24" s="49">
        <f t="shared" si="1"/>
        <v>19</v>
      </c>
      <c r="K24" s="49">
        <f t="shared" si="3"/>
        <v>647</v>
      </c>
      <c r="L24" s="72">
        <f t="shared" si="9"/>
        <v>22</v>
      </c>
      <c r="M24" s="13">
        <f t="shared" si="4"/>
        <v>3.1107142857142858</v>
      </c>
      <c r="N24" s="12">
        <f t="shared" si="10"/>
        <v>3.3005105583772605</v>
      </c>
      <c r="O24" s="12">
        <f t="shared" si="5"/>
        <v>-0.18979627266297472</v>
      </c>
      <c r="P24" s="12">
        <f t="shared" si="6"/>
        <v>3.6022625116758245E-2</v>
      </c>
      <c r="Q24" s="96">
        <v>3.1308823529411764</v>
      </c>
      <c r="R24" s="75"/>
      <c r="S24" s="66"/>
      <c r="T24" s="66"/>
      <c r="U24" s="4"/>
      <c r="V24" s="3"/>
      <c r="W24" s="7"/>
      <c r="X24" s="7"/>
      <c r="Y24" s="3"/>
      <c r="Z24" s="3"/>
      <c r="AA24" s="3"/>
      <c r="AB24" s="3"/>
      <c r="AC24" s="4"/>
      <c r="AD24" s="4"/>
      <c r="AE24" s="4"/>
      <c r="AF24" s="4"/>
      <c r="AG24" s="3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</row>
    <row r="25" spans="1:51">
      <c r="A25" s="48">
        <f t="shared" si="2"/>
        <v>3.2142857142857144</v>
      </c>
      <c r="B25" s="47">
        <f t="shared" si="7"/>
        <v>0.8</v>
      </c>
      <c r="C25" s="49">
        <f>C5</f>
        <v>5</v>
      </c>
      <c r="D25" s="47">
        <f>D5-2</f>
        <v>28</v>
      </c>
      <c r="E25" s="47">
        <f t="shared" si="11"/>
        <v>70</v>
      </c>
      <c r="F25" s="47">
        <f t="shared" si="11"/>
        <v>12</v>
      </c>
      <c r="G25" s="48">
        <v>5</v>
      </c>
      <c r="H25" s="49">
        <v>10</v>
      </c>
      <c r="I25" s="49">
        <f t="shared" si="0"/>
        <v>18</v>
      </c>
      <c r="J25" s="49">
        <f t="shared" si="1"/>
        <v>19</v>
      </c>
      <c r="K25" s="49">
        <f t="shared" si="3"/>
        <v>676</v>
      </c>
      <c r="L25" s="72">
        <f t="shared" si="9"/>
        <v>23</v>
      </c>
      <c r="M25" s="13">
        <f t="shared" si="4"/>
        <v>3.2142857142857144</v>
      </c>
      <c r="N25" s="12">
        <f t="shared" si="10"/>
        <v>3.3005105583772605</v>
      </c>
      <c r="O25" s="12">
        <f t="shared" si="5"/>
        <v>-8.6224844091546071E-2</v>
      </c>
      <c r="P25" s="12">
        <f t="shared" si="6"/>
        <v>7.4347237386114271E-3</v>
      </c>
      <c r="Q25" s="96">
        <v>3.1357142857142861</v>
      </c>
      <c r="R25" s="75"/>
      <c r="S25" s="66"/>
      <c r="T25" s="66"/>
      <c r="U25" s="4"/>
      <c r="V25" s="3"/>
      <c r="W25" s="7"/>
      <c r="X25" s="7"/>
      <c r="Y25" s="3"/>
      <c r="Z25" s="3"/>
      <c r="AA25" s="3"/>
      <c r="AB25" s="3"/>
      <c r="AC25" s="4"/>
      <c r="AD25" s="4"/>
      <c r="AE25" s="4"/>
      <c r="AF25" s="4"/>
      <c r="AG25" s="3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</row>
    <row r="26" spans="1:51">
      <c r="A26" s="48">
        <f t="shared" si="2"/>
        <v>3.3178571428571431</v>
      </c>
      <c r="B26" s="47">
        <f t="shared" si="7"/>
        <v>0.8</v>
      </c>
      <c r="C26" s="49">
        <f>C6</f>
        <v>5.5</v>
      </c>
      <c r="D26" s="47">
        <f>D6-2</f>
        <v>28</v>
      </c>
      <c r="E26" s="47">
        <f t="shared" si="11"/>
        <v>70</v>
      </c>
      <c r="F26" s="47">
        <f t="shared" si="11"/>
        <v>12</v>
      </c>
      <c r="G26" s="48">
        <v>5</v>
      </c>
      <c r="H26" s="49">
        <v>10</v>
      </c>
      <c r="I26" s="49">
        <f t="shared" si="0"/>
        <v>17.5</v>
      </c>
      <c r="J26" s="49">
        <f t="shared" si="1"/>
        <v>19</v>
      </c>
      <c r="K26" s="49">
        <f t="shared" si="3"/>
        <v>705</v>
      </c>
      <c r="L26" s="72">
        <f t="shared" si="9"/>
        <v>24</v>
      </c>
      <c r="M26" s="13">
        <f t="shared" si="4"/>
        <v>3.3178571428571431</v>
      </c>
      <c r="N26" s="12">
        <f t="shared" si="10"/>
        <v>3.3005105583772605</v>
      </c>
      <c r="O26" s="12">
        <f t="shared" si="5"/>
        <v>1.7346584479882576E-2</v>
      </c>
      <c r="P26" s="12">
        <f t="shared" si="6"/>
        <v>3.0090399311770308E-4</v>
      </c>
      <c r="Q26" s="96">
        <v>3.1362676056338037</v>
      </c>
      <c r="R26" s="75"/>
      <c r="S26" s="66"/>
      <c r="T26" s="66"/>
      <c r="U26" s="4"/>
      <c r="V26" s="3"/>
      <c r="W26" s="7"/>
      <c r="X26" s="7"/>
      <c r="Y26" s="3"/>
      <c r="Z26" s="3"/>
      <c r="AA26" s="3"/>
      <c r="AB26" s="3"/>
      <c r="AC26" s="4"/>
      <c r="AD26" s="4"/>
      <c r="AE26" s="4"/>
      <c r="AF26" s="4"/>
      <c r="AG26" s="3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</row>
    <row r="27" spans="1:51">
      <c r="A27" s="52">
        <f t="shared" si="2"/>
        <v>3.4214285714285726</v>
      </c>
      <c r="B27" s="51">
        <f t="shared" si="7"/>
        <v>0.8</v>
      </c>
      <c r="C27" s="53">
        <f>C7</f>
        <v>6</v>
      </c>
      <c r="D27" s="51">
        <f>D7-2</f>
        <v>28</v>
      </c>
      <c r="E27" s="51">
        <f t="shared" si="11"/>
        <v>70</v>
      </c>
      <c r="F27" s="51">
        <f t="shared" si="11"/>
        <v>12</v>
      </c>
      <c r="G27" s="52">
        <v>5</v>
      </c>
      <c r="H27" s="53">
        <v>10</v>
      </c>
      <c r="I27" s="53">
        <f t="shared" si="0"/>
        <v>17</v>
      </c>
      <c r="J27" s="53">
        <f t="shared" si="1"/>
        <v>19</v>
      </c>
      <c r="K27" s="53">
        <f t="shared" si="3"/>
        <v>734</v>
      </c>
      <c r="L27" s="72">
        <f t="shared" si="9"/>
        <v>25</v>
      </c>
      <c r="M27" s="13">
        <f t="shared" si="4"/>
        <v>3.4214285714285726</v>
      </c>
      <c r="N27" s="12">
        <f t="shared" si="10"/>
        <v>3.3005105583772605</v>
      </c>
      <c r="O27" s="12">
        <f t="shared" si="5"/>
        <v>0.12091801305131211</v>
      </c>
      <c r="P27" s="12">
        <f t="shared" si="6"/>
        <v>1.4621165880277287E-2</v>
      </c>
      <c r="Q27" s="96">
        <v>3.1402777777777775</v>
      </c>
      <c r="R27" s="75"/>
      <c r="S27" s="66"/>
      <c r="T27" s="66"/>
      <c r="U27" s="4"/>
      <c r="V27" s="3"/>
      <c r="W27" s="7"/>
      <c r="X27" s="7"/>
      <c r="Y27" s="3"/>
      <c r="Z27" s="3"/>
      <c r="AA27" s="3"/>
      <c r="AB27" s="3"/>
      <c r="AC27" s="4"/>
      <c r="AD27" s="4"/>
      <c r="AE27" s="4"/>
      <c r="AF27" s="4"/>
      <c r="AG27" s="3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</row>
    <row r="28" spans="1:51">
      <c r="A28" s="55"/>
      <c r="B28" s="56"/>
      <c r="C28" s="56"/>
      <c r="D28" s="55"/>
      <c r="E28" s="56"/>
      <c r="F28" s="56"/>
      <c r="G28" s="56"/>
      <c r="H28" s="56"/>
      <c r="I28" s="56"/>
      <c r="J28" s="57"/>
      <c r="K28" s="49"/>
      <c r="L28" s="72">
        <f t="shared" si="9"/>
        <v>26</v>
      </c>
      <c r="M28" s="13">
        <f t="shared" ref="M28:M52" si="12">A31</f>
        <v>3.0746478873239438</v>
      </c>
      <c r="N28" s="12">
        <f t="shared" si="10"/>
        <v>3.3005105583772605</v>
      </c>
      <c r="O28" s="12">
        <f t="shared" si="5"/>
        <v>-0.2258626710533167</v>
      </c>
      <c r="P28" s="12">
        <f t="shared" si="6"/>
        <v>5.1013946175338748E-2</v>
      </c>
      <c r="Q28" s="96">
        <v>3.1455882352941176</v>
      </c>
      <c r="R28" s="75"/>
      <c r="S28" s="66"/>
      <c r="T28" s="66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</row>
    <row r="29" spans="1:51">
      <c r="A29" s="34" t="s">
        <v>8</v>
      </c>
      <c r="B29" s="35" t="s">
        <v>6</v>
      </c>
      <c r="C29" s="36" t="s">
        <v>21</v>
      </c>
      <c r="D29" s="34" t="s">
        <v>0</v>
      </c>
      <c r="E29" s="34" t="s">
        <v>1</v>
      </c>
      <c r="F29" s="34" t="s">
        <v>22</v>
      </c>
      <c r="G29" s="37" t="s">
        <v>23</v>
      </c>
      <c r="H29" s="37" t="s">
        <v>24</v>
      </c>
      <c r="I29" s="37" t="s">
        <v>25</v>
      </c>
      <c r="J29" s="37" t="s">
        <v>26</v>
      </c>
      <c r="K29" s="37" t="s">
        <v>2</v>
      </c>
      <c r="L29" s="72">
        <f t="shared" si="9"/>
        <v>27</v>
      </c>
      <c r="M29" s="13">
        <f t="shared" si="12"/>
        <v>3.1785211267605638</v>
      </c>
      <c r="N29" s="12">
        <f t="shared" si="10"/>
        <v>3.3005105583772605</v>
      </c>
      <c r="O29" s="12">
        <f t="shared" si="5"/>
        <v>-0.12198943161669673</v>
      </c>
      <c r="P29" s="12">
        <f t="shared" si="6"/>
        <v>1.4881421426164727E-2</v>
      </c>
      <c r="Q29" s="96">
        <v>3.1535714285714285</v>
      </c>
      <c r="R29" s="75"/>
      <c r="S29" s="66"/>
      <c r="T29" s="66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</row>
    <row r="30" spans="1:51">
      <c r="A30" s="38" t="s">
        <v>27</v>
      </c>
      <c r="B30" s="39" t="s">
        <v>27</v>
      </c>
      <c r="C30" s="40" t="s">
        <v>3</v>
      </c>
      <c r="D30" s="41" t="s">
        <v>3</v>
      </c>
      <c r="E30" s="41" t="s">
        <v>3</v>
      </c>
      <c r="F30" s="58" t="s">
        <v>3</v>
      </c>
      <c r="G30" s="42" t="s">
        <v>3</v>
      </c>
      <c r="H30" s="42" t="s">
        <v>3</v>
      </c>
      <c r="I30" s="42" t="s">
        <v>3</v>
      </c>
      <c r="J30" s="42" t="s">
        <v>3</v>
      </c>
      <c r="K30" s="42" t="s">
        <v>28</v>
      </c>
      <c r="L30" s="72">
        <f t="shared" si="9"/>
        <v>28</v>
      </c>
      <c r="M30" s="13">
        <f t="shared" si="12"/>
        <v>3.2823943661971828</v>
      </c>
      <c r="N30" s="12">
        <f t="shared" si="10"/>
        <v>3.3005105583772605</v>
      </c>
      <c r="O30" s="12">
        <f t="shared" si="5"/>
        <v>-1.811619218007765E-2</v>
      </c>
      <c r="P30" s="12">
        <f t="shared" si="6"/>
        <v>3.2819641910550659E-4</v>
      </c>
      <c r="Q30" s="96">
        <v>3.155072463768116</v>
      </c>
      <c r="R30" s="75"/>
      <c r="S30" s="66"/>
      <c r="T30" s="66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</row>
    <row r="31" spans="1:51">
      <c r="A31" s="43">
        <f>(K31/10000*2500)/(E31/100)*10/1000+B31</f>
        <v>3.0746478873239438</v>
      </c>
      <c r="B31" s="43">
        <f>I145</f>
        <v>0.8</v>
      </c>
      <c r="C31" s="44">
        <f>C3</f>
        <v>4</v>
      </c>
      <c r="D31" s="43">
        <f>D3</f>
        <v>30</v>
      </c>
      <c r="E31" s="44">
        <f>E3+1</f>
        <v>71</v>
      </c>
      <c r="F31" s="43">
        <f>F3</f>
        <v>12</v>
      </c>
      <c r="G31" s="44">
        <v>5</v>
      </c>
      <c r="H31" s="45">
        <v>10</v>
      </c>
      <c r="I31" s="45">
        <f t="shared" ref="I31:I55" si="13">D31-C31-G31</f>
        <v>21</v>
      </c>
      <c r="J31" s="45">
        <f t="shared" ref="J31:J55" si="14">(E31-2*H31-F31)/2</f>
        <v>19.5</v>
      </c>
      <c r="K31" s="45">
        <f t="shared" si="3"/>
        <v>646</v>
      </c>
      <c r="L31" s="72">
        <f t="shared" si="9"/>
        <v>29</v>
      </c>
      <c r="M31" s="13">
        <f t="shared" si="12"/>
        <v>3.3862676056338028</v>
      </c>
      <c r="N31" s="12">
        <f t="shared" si="10"/>
        <v>3.3005105583772605</v>
      </c>
      <c r="O31" s="12">
        <f t="shared" si="5"/>
        <v>8.5757047256542318E-2</v>
      </c>
      <c r="P31" s="12">
        <f t="shared" si="6"/>
        <v>7.3542711541608324E-3</v>
      </c>
      <c r="Q31" s="96">
        <v>3.1591549295774648</v>
      </c>
      <c r="R31" s="75"/>
      <c r="S31" s="66"/>
      <c r="T31" s="66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</row>
    <row r="32" spans="1:51">
      <c r="A32" s="47">
        <f t="shared" ref="A32:A55" si="15">(K32/10000*2500)/(E32/100)*10/1000+B32</f>
        <v>3.1785211267605638</v>
      </c>
      <c r="B32" s="47">
        <f>B31</f>
        <v>0.8</v>
      </c>
      <c r="C32" s="48">
        <f t="shared" ref="C32:D47" si="16">C4</f>
        <v>4.5</v>
      </c>
      <c r="D32" s="47">
        <f t="shared" si="16"/>
        <v>30</v>
      </c>
      <c r="E32" s="48">
        <f>E31</f>
        <v>71</v>
      </c>
      <c r="F32" s="47">
        <f t="shared" ref="F32:F55" si="17">F4</f>
        <v>12</v>
      </c>
      <c r="G32" s="48">
        <v>5</v>
      </c>
      <c r="H32" s="49">
        <v>10</v>
      </c>
      <c r="I32" s="49">
        <f t="shared" si="13"/>
        <v>20.5</v>
      </c>
      <c r="J32" s="49">
        <f t="shared" si="14"/>
        <v>19.5</v>
      </c>
      <c r="K32" s="49">
        <f t="shared" si="3"/>
        <v>675.5</v>
      </c>
      <c r="L32" s="72">
        <f t="shared" si="9"/>
        <v>30</v>
      </c>
      <c r="M32" s="13">
        <f t="shared" si="12"/>
        <v>3.4901408450704228</v>
      </c>
      <c r="N32" s="12">
        <f t="shared" si="10"/>
        <v>3.3005105583772605</v>
      </c>
      <c r="O32" s="12">
        <f t="shared" si="5"/>
        <v>0.18963028669316229</v>
      </c>
      <c r="P32" s="12">
        <f t="shared" si="6"/>
        <v>3.5959645631330923E-2</v>
      </c>
      <c r="Q32" s="96">
        <v>3.1611111111111114</v>
      </c>
      <c r="R32" s="75"/>
      <c r="S32" s="66"/>
      <c r="T32" s="66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</row>
    <row r="33" spans="1:51">
      <c r="A33" s="47">
        <f t="shared" si="15"/>
        <v>3.2823943661971828</v>
      </c>
      <c r="B33" s="47">
        <f t="shared" ref="B33:B55" si="18">B32</f>
        <v>0.8</v>
      </c>
      <c r="C33" s="48">
        <f t="shared" si="16"/>
        <v>5</v>
      </c>
      <c r="D33" s="47">
        <f t="shared" si="16"/>
        <v>30</v>
      </c>
      <c r="E33" s="48">
        <f t="shared" ref="E33:E55" si="19">E32</f>
        <v>71</v>
      </c>
      <c r="F33" s="47">
        <f t="shared" si="17"/>
        <v>12</v>
      </c>
      <c r="G33" s="48">
        <v>5</v>
      </c>
      <c r="H33" s="49">
        <v>10</v>
      </c>
      <c r="I33" s="49">
        <f t="shared" si="13"/>
        <v>20</v>
      </c>
      <c r="J33" s="49">
        <f t="shared" si="14"/>
        <v>19.5</v>
      </c>
      <c r="K33" s="49">
        <f t="shared" si="3"/>
        <v>705</v>
      </c>
      <c r="L33" s="72">
        <f t="shared" si="9"/>
        <v>31</v>
      </c>
      <c r="M33" s="13">
        <f t="shared" si="12"/>
        <v>3.1169014084507047</v>
      </c>
      <c r="N33" s="12">
        <f t="shared" si="10"/>
        <v>3.3005105583772605</v>
      </c>
      <c r="O33" s="12">
        <f t="shared" si="5"/>
        <v>-0.18360914992655575</v>
      </c>
      <c r="P33" s="12">
        <f t="shared" si="6"/>
        <v>3.371231993675243E-2</v>
      </c>
      <c r="Q33" s="96">
        <v>3.1713768115942029</v>
      </c>
      <c r="R33" s="75"/>
      <c r="S33" s="66"/>
      <c r="T33" s="66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</row>
    <row r="34" spans="1:51">
      <c r="A34" s="47">
        <f t="shared" si="15"/>
        <v>3.3862676056338028</v>
      </c>
      <c r="B34" s="47">
        <f t="shared" si="18"/>
        <v>0.8</v>
      </c>
      <c r="C34" s="48">
        <f t="shared" si="16"/>
        <v>5.5</v>
      </c>
      <c r="D34" s="47">
        <f t="shared" si="16"/>
        <v>30</v>
      </c>
      <c r="E34" s="48">
        <f t="shared" si="19"/>
        <v>71</v>
      </c>
      <c r="F34" s="47">
        <f t="shared" si="17"/>
        <v>12</v>
      </c>
      <c r="G34" s="48">
        <v>5</v>
      </c>
      <c r="H34" s="49">
        <v>10</v>
      </c>
      <c r="I34" s="49">
        <f t="shared" si="13"/>
        <v>19.5</v>
      </c>
      <c r="J34" s="49">
        <f t="shared" si="14"/>
        <v>19.5</v>
      </c>
      <c r="K34" s="49">
        <f t="shared" si="3"/>
        <v>734.5</v>
      </c>
      <c r="L34" s="72">
        <f t="shared" si="9"/>
        <v>32</v>
      </c>
      <c r="M34" s="13">
        <f t="shared" si="12"/>
        <v>3.2207746478873238</v>
      </c>
      <c r="N34" s="12">
        <f t="shared" si="10"/>
        <v>3.3005105583772605</v>
      </c>
      <c r="O34" s="12">
        <f t="shared" si="5"/>
        <v>-7.9735910489936668E-2</v>
      </c>
      <c r="P34" s="12">
        <f t="shared" si="6"/>
        <v>6.3578154216591921E-3</v>
      </c>
      <c r="Q34" s="96">
        <v>3.1749999999999998</v>
      </c>
      <c r="R34" s="75"/>
      <c r="S34" s="66"/>
      <c r="T34" s="66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</row>
    <row r="35" spans="1:51">
      <c r="A35" s="51">
        <f t="shared" si="15"/>
        <v>3.4901408450704228</v>
      </c>
      <c r="B35" s="51">
        <f t="shared" si="18"/>
        <v>0.8</v>
      </c>
      <c r="C35" s="52">
        <f t="shared" si="16"/>
        <v>6</v>
      </c>
      <c r="D35" s="51">
        <f t="shared" si="16"/>
        <v>30</v>
      </c>
      <c r="E35" s="52">
        <f t="shared" si="19"/>
        <v>71</v>
      </c>
      <c r="F35" s="51">
        <f t="shared" si="17"/>
        <v>12</v>
      </c>
      <c r="G35" s="52">
        <v>5</v>
      </c>
      <c r="H35" s="53">
        <v>10</v>
      </c>
      <c r="I35" s="53">
        <f t="shared" si="13"/>
        <v>19</v>
      </c>
      <c r="J35" s="53">
        <f t="shared" si="14"/>
        <v>19.5</v>
      </c>
      <c r="K35" s="53">
        <f t="shared" si="3"/>
        <v>764</v>
      </c>
      <c r="L35" s="72">
        <f t="shared" si="9"/>
        <v>33</v>
      </c>
      <c r="M35" s="13">
        <f t="shared" si="12"/>
        <v>3.3246478873239438</v>
      </c>
      <c r="N35" s="12">
        <f t="shared" si="10"/>
        <v>3.3005105583772605</v>
      </c>
      <c r="O35" s="12">
        <f t="shared" si="5"/>
        <v>2.4137328946683301E-2</v>
      </c>
      <c r="P35" s="12">
        <f t="shared" si="6"/>
        <v>5.8261064868039554E-4</v>
      </c>
      <c r="Q35" s="96">
        <v>3.1785211267605638</v>
      </c>
      <c r="R35" s="75"/>
      <c r="S35" s="66"/>
      <c r="T35" s="66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</row>
    <row r="36" spans="1:51">
      <c r="A36" s="43">
        <f t="shared" si="15"/>
        <v>3.1169014084507047</v>
      </c>
      <c r="B36" s="43">
        <f t="shared" si="18"/>
        <v>0.8</v>
      </c>
      <c r="C36" s="44">
        <f t="shared" si="16"/>
        <v>4</v>
      </c>
      <c r="D36" s="43">
        <f t="shared" si="16"/>
        <v>31</v>
      </c>
      <c r="E36" s="44">
        <f t="shared" si="19"/>
        <v>71</v>
      </c>
      <c r="F36" s="43">
        <f t="shared" si="17"/>
        <v>12</v>
      </c>
      <c r="G36" s="44">
        <v>5</v>
      </c>
      <c r="H36" s="45">
        <v>10</v>
      </c>
      <c r="I36" s="45">
        <f t="shared" si="13"/>
        <v>22</v>
      </c>
      <c r="J36" s="45">
        <f t="shared" si="14"/>
        <v>19.5</v>
      </c>
      <c r="K36" s="45">
        <f t="shared" si="3"/>
        <v>658</v>
      </c>
      <c r="L36" s="72">
        <f t="shared" si="9"/>
        <v>34</v>
      </c>
      <c r="M36" s="13">
        <f t="shared" si="12"/>
        <v>3.4285211267605629</v>
      </c>
      <c r="N36" s="12">
        <f t="shared" si="10"/>
        <v>3.3005105583772605</v>
      </c>
      <c r="O36" s="12">
        <f t="shared" si="5"/>
        <v>0.12801056838330238</v>
      </c>
      <c r="P36" s="12">
        <f t="shared" si="6"/>
        <v>1.6386705617816136E-2</v>
      </c>
      <c r="Q36" s="96">
        <v>3.1785714285714297</v>
      </c>
      <c r="R36" s="75"/>
      <c r="S36" s="66"/>
      <c r="T36" s="66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</row>
    <row r="37" spans="1:51">
      <c r="A37" s="47">
        <f t="shared" si="15"/>
        <v>3.2207746478873238</v>
      </c>
      <c r="B37" s="47">
        <f t="shared" si="18"/>
        <v>0.8</v>
      </c>
      <c r="C37" s="48">
        <f t="shared" si="16"/>
        <v>4.5</v>
      </c>
      <c r="D37" s="47">
        <f t="shared" si="16"/>
        <v>31</v>
      </c>
      <c r="E37" s="48">
        <f t="shared" si="19"/>
        <v>71</v>
      </c>
      <c r="F37" s="47">
        <f t="shared" si="17"/>
        <v>12</v>
      </c>
      <c r="G37" s="48">
        <v>5</v>
      </c>
      <c r="H37" s="49">
        <v>10</v>
      </c>
      <c r="I37" s="49">
        <f t="shared" si="13"/>
        <v>21.5</v>
      </c>
      <c r="J37" s="49">
        <f t="shared" si="14"/>
        <v>19.5</v>
      </c>
      <c r="K37" s="49">
        <f t="shared" si="3"/>
        <v>687.5</v>
      </c>
      <c r="L37" s="72">
        <f t="shared" si="9"/>
        <v>35</v>
      </c>
      <c r="M37" s="13">
        <f t="shared" si="12"/>
        <v>3.5323943661971837</v>
      </c>
      <c r="N37" s="12">
        <f t="shared" si="10"/>
        <v>3.3005105583772605</v>
      </c>
      <c r="O37" s="12">
        <f t="shared" si="5"/>
        <v>0.23188380781992324</v>
      </c>
      <c r="P37" s="12">
        <f t="shared" si="6"/>
        <v>5.3770100329067094E-2</v>
      </c>
      <c r="Q37" s="96">
        <v>3.1819444444444445</v>
      </c>
      <c r="R37" s="75"/>
      <c r="S37" s="66"/>
      <c r="T37" s="66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</row>
    <row r="38" spans="1:51">
      <c r="A38" s="47">
        <f t="shared" si="15"/>
        <v>3.3246478873239438</v>
      </c>
      <c r="B38" s="47">
        <f t="shared" si="18"/>
        <v>0.8</v>
      </c>
      <c r="C38" s="48">
        <f t="shared" si="16"/>
        <v>5</v>
      </c>
      <c r="D38" s="47">
        <f t="shared" si="16"/>
        <v>31</v>
      </c>
      <c r="E38" s="48">
        <f t="shared" si="19"/>
        <v>71</v>
      </c>
      <c r="F38" s="47">
        <f t="shared" si="17"/>
        <v>12</v>
      </c>
      <c r="G38" s="48">
        <v>5</v>
      </c>
      <c r="H38" s="49">
        <v>10</v>
      </c>
      <c r="I38" s="49">
        <f t="shared" si="13"/>
        <v>21</v>
      </c>
      <c r="J38" s="49">
        <f t="shared" si="14"/>
        <v>19.5</v>
      </c>
      <c r="K38" s="49">
        <f t="shared" si="3"/>
        <v>717</v>
      </c>
      <c r="L38" s="72">
        <f t="shared" si="9"/>
        <v>36</v>
      </c>
      <c r="M38" s="13">
        <f t="shared" si="12"/>
        <v>3.1591549295774648</v>
      </c>
      <c r="N38" s="12">
        <f t="shared" si="10"/>
        <v>3.3005105583772605</v>
      </c>
      <c r="O38" s="12">
        <f t="shared" si="5"/>
        <v>-0.14135562879979569</v>
      </c>
      <c r="P38" s="12">
        <f t="shared" si="6"/>
        <v>1.9981413793385628E-2</v>
      </c>
      <c r="Q38" s="96">
        <v>3.1897058823529409</v>
      </c>
      <c r="R38" s="75"/>
      <c r="S38" s="66"/>
      <c r="T38" s="66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</row>
    <row r="39" spans="1:51">
      <c r="A39" s="47">
        <f t="shared" si="15"/>
        <v>3.4285211267605629</v>
      </c>
      <c r="B39" s="47">
        <f t="shared" si="18"/>
        <v>0.8</v>
      </c>
      <c r="C39" s="48">
        <f t="shared" si="16"/>
        <v>5.5</v>
      </c>
      <c r="D39" s="47">
        <f t="shared" si="16"/>
        <v>31</v>
      </c>
      <c r="E39" s="48">
        <f t="shared" si="19"/>
        <v>71</v>
      </c>
      <c r="F39" s="47">
        <f t="shared" si="17"/>
        <v>12</v>
      </c>
      <c r="G39" s="48">
        <v>5</v>
      </c>
      <c r="H39" s="49">
        <v>10</v>
      </c>
      <c r="I39" s="49">
        <f t="shared" si="13"/>
        <v>20.5</v>
      </c>
      <c r="J39" s="49">
        <f t="shared" si="14"/>
        <v>19.5</v>
      </c>
      <c r="K39" s="49">
        <f t="shared" si="3"/>
        <v>746.5</v>
      </c>
      <c r="L39" s="72">
        <f t="shared" si="9"/>
        <v>37</v>
      </c>
      <c r="M39" s="13">
        <f t="shared" si="12"/>
        <v>3.2630281690140848</v>
      </c>
      <c r="N39" s="12">
        <f t="shared" si="10"/>
        <v>3.3005105583772605</v>
      </c>
      <c r="O39" s="12">
        <f t="shared" si="5"/>
        <v>-3.7482389363175717E-2</v>
      </c>
      <c r="P39" s="12">
        <f t="shared" si="6"/>
        <v>1.4049295123727081E-3</v>
      </c>
      <c r="Q39" s="96">
        <v>3.1964285714285721</v>
      </c>
      <c r="R39" s="75"/>
      <c r="S39" s="66"/>
      <c r="T39" s="66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</row>
    <row r="40" spans="1:51">
      <c r="A40" s="51">
        <f t="shared" si="15"/>
        <v>3.5323943661971837</v>
      </c>
      <c r="B40" s="51">
        <f t="shared" si="18"/>
        <v>0.8</v>
      </c>
      <c r="C40" s="52">
        <f t="shared" si="16"/>
        <v>6</v>
      </c>
      <c r="D40" s="51">
        <f t="shared" si="16"/>
        <v>31</v>
      </c>
      <c r="E40" s="52">
        <f t="shared" si="19"/>
        <v>71</v>
      </c>
      <c r="F40" s="51">
        <f t="shared" si="17"/>
        <v>12</v>
      </c>
      <c r="G40" s="52">
        <v>5</v>
      </c>
      <c r="H40" s="53">
        <v>10</v>
      </c>
      <c r="I40" s="53">
        <f t="shared" si="13"/>
        <v>20</v>
      </c>
      <c r="J40" s="53">
        <f t="shared" si="14"/>
        <v>19.5</v>
      </c>
      <c r="K40" s="53">
        <f t="shared" si="3"/>
        <v>776</v>
      </c>
      <c r="L40" s="72">
        <f t="shared" si="9"/>
        <v>38</v>
      </c>
      <c r="M40" s="13">
        <f t="shared" si="12"/>
        <v>3.3669014084507047</v>
      </c>
      <c r="N40" s="12">
        <f t="shared" si="10"/>
        <v>3.3005105583772605</v>
      </c>
      <c r="O40" s="12">
        <f t="shared" si="5"/>
        <v>6.6390850073444252E-2</v>
      </c>
      <c r="P40" s="12">
        <f t="shared" si="6"/>
        <v>4.4077449734745526E-3</v>
      </c>
      <c r="Q40" s="96">
        <v>3.1978873239436618</v>
      </c>
      <c r="R40" s="75"/>
      <c r="S40" s="66"/>
      <c r="T40" s="66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</row>
    <row r="41" spans="1:51">
      <c r="A41" s="43">
        <f t="shared" si="15"/>
        <v>3.1591549295774648</v>
      </c>
      <c r="B41" s="43">
        <f t="shared" si="18"/>
        <v>0.8</v>
      </c>
      <c r="C41" s="44">
        <f t="shared" si="16"/>
        <v>4</v>
      </c>
      <c r="D41" s="43">
        <f t="shared" si="16"/>
        <v>32</v>
      </c>
      <c r="E41" s="44">
        <f t="shared" si="19"/>
        <v>71</v>
      </c>
      <c r="F41" s="43">
        <f t="shared" si="17"/>
        <v>12</v>
      </c>
      <c r="G41" s="44">
        <v>5</v>
      </c>
      <c r="H41" s="45">
        <v>10</v>
      </c>
      <c r="I41" s="45">
        <f t="shared" si="13"/>
        <v>23</v>
      </c>
      <c r="J41" s="45">
        <f t="shared" si="14"/>
        <v>19.5</v>
      </c>
      <c r="K41" s="45">
        <f t="shared" si="3"/>
        <v>670</v>
      </c>
      <c r="L41" s="72">
        <f t="shared" si="9"/>
        <v>39</v>
      </c>
      <c r="M41" s="13">
        <f t="shared" si="12"/>
        <v>3.4707746478873238</v>
      </c>
      <c r="N41" s="12">
        <f t="shared" si="10"/>
        <v>3.3005105583772605</v>
      </c>
      <c r="O41" s="12">
        <f t="shared" si="5"/>
        <v>0.17026408951006333</v>
      </c>
      <c r="P41" s="12">
        <f t="shared" si="6"/>
        <v>2.8989860176690859E-2</v>
      </c>
      <c r="Q41" s="96">
        <v>3.1985507246376814</v>
      </c>
      <c r="T41" s="66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</row>
    <row r="42" spans="1:51">
      <c r="A42" s="47">
        <f t="shared" si="15"/>
        <v>3.2630281690140848</v>
      </c>
      <c r="B42" s="47">
        <f t="shared" si="18"/>
        <v>0.8</v>
      </c>
      <c r="C42" s="48">
        <f t="shared" si="16"/>
        <v>4.5</v>
      </c>
      <c r="D42" s="47">
        <f t="shared" si="16"/>
        <v>32</v>
      </c>
      <c r="E42" s="48">
        <f t="shared" si="19"/>
        <v>71</v>
      </c>
      <c r="F42" s="47">
        <f t="shared" si="17"/>
        <v>12</v>
      </c>
      <c r="G42" s="48">
        <v>5</v>
      </c>
      <c r="H42" s="49">
        <v>10</v>
      </c>
      <c r="I42" s="49">
        <f t="shared" si="13"/>
        <v>22.5</v>
      </c>
      <c r="J42" s="49">
        <f t="shared" si="14"/>
        <v>19.5</v>
      </c>
      <c r="K42" s="49">
        <f t="shared" si="3"/>
        <v>699.5</v>
      </c>
      <c r="L42" s="72">
        <f t="shared" si="9"/>
        <v>40</v>
      </c>
      <c r="M42" s="13">
        <f t="shared" si="12"/>
        <v>3.5746478873239438</v>
      </c>
      <c r="N42" s="12">
        <f t="shared" si="10"/>
        <v>3.3005105583772605</v>
      </c>
      <c r="O42" s="12">
        <f t="shared" si="5"/>
        <v>0.2741373289466833</v>
      </c>
      <c r="P42" s="12">
        <f t="shared" si="6"/>
        <v>7.5151275122022049E-2</v>
      </c>
      <c r="Q42" s="96">
        <v>3.2027777777777775</v>
      </c>
      <c r="R42" s="75"/>
      <c r="S42" s="66"/>
      <c r="T42" s="66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</row>
    <row r="43" spans="1:51">
      <c r="A43" s="47">
        <f t="shared" si="15"/>
        <v>3.3669014084507047</v>
      </c>
      <c r="B43" s="47">
        <f t="shared" si="18"/>
        <v>0.8</v>
      </c>
      <c r="C43" s="48">
        <f t="shared" si="16"/>
        <v>5</v>
      </c>
      <c r="D43" s="47">
        <f t="shared" si="16"/>
        <v>32</v>
      </c>
      <c r="E43" s="48">
        <f t="shared" si="19"/>
        <v>71</v>
      </c>
      <c r="F43" s="47">
        <f t="shared" si="17"/>
        <v>12</v>
      </c>
      <c r="G43" s="48">
        <v>5</v>
      </c>
      <c r="H43" s="49">
        <v>10</v>
      </c>
      <c r="I43" s="49">
        <f t="shared" si="13"/>
        <v>22</v>
      </c>
      <c r="J43" s="49">
        <f t="shared" si="14"/>
        <v>19.5</v>
      </c>
      <c r="K43" s="49">
        <f t="shared" si="3"/>
        <v>729</v>
      </c>
      <c r="L43" s="72">
        <f t="shared" si="9"/>
        <v>41</v>
      </c>
      <c r="M43" s="13">
        <f t="shared" si="12"/>
        <v>3.0323943661971837</v>
      </c>
      <c r="N43" s="12">
        <f t="shared" si="10"/>
        <v>3.3005105583772605</v>
      </c>
      <c r="O43" s="12">
        <f t="shared" si="5"/>
        <v>-0.26811619218007676</v>
      </c>
      <c r="P43" s="12">
        <f t="shared" si="6"/>
        <v>7.1886292509143856E-2</v>
      </c>
      <c r="Q43" s="96">
        <v>3.2142857142857144</v>
      </c>
      <c r="R43" s="75"/>
      <c r="S43" s="66"/>
      <c r="T43" s="66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</row>
    <row r="44" spans="1:51">
      <c r="A44" s="47">
        <f t="shared" si="15"/>
        <v>3.4707746478873238</v>
      </c>
      <c r="B44" s="47">
        <f t="shared" si="18"/>
        <v>0.8</v>
      </c>
      <c r="C44" s="48">
        <f t="shared" si="16"/>
        <v>5.5</v>
      </c>
      <c r="D44" s="47">
        <f t="shared" si="16"/>
        <v>32</v>
      </c>
      <c r="E44" s="48">
        <f t="shared" si="19"/>
        <v>71</v>
      </c>
      <c r="F44" s="47">
        <f t="shared" si="17"/>
        <v>12</v>
      </c>
      <c r="G44" s="48">
        <v>5</v>
      </c>
      <c r="H44" s="49">
        <v>10</v>
      </c>
      <c r="I44" s="49">
        <f t="shared" si="13"/>
        <v>21.5</v>
      </c>
      <c r="J44" s="49">
        <f t="shared" si="14"/>
        <v>19.5</v>
      </c>
      <c r="K44" s="49">
        <f t="shared" si="3"/>
        <v>758.5</v>
      </c>
      <c r="L44" s="72">
        <f t="shared" si="9"/>
        <v>42</v>
      </c>
      <c r="M44" s="13">
        <f t="shared" si="12"/>
        <v>3.1362676056338037</v>
      </c>
      <c r="N44" s="12">
        <f t="shared" si="10"/>
        <v>3.3005105583772605</v>
      </c>
      <c r="O44" s="12">
        <f t="shared" si="5"/>
        <v>-0.16424295274345679</v>
      </c>
      <c r="P44" s="12">
        <f t="shared" si="6"/>
        <v>2.6975747525889382E-2</v>
      </c>
      <c r="Q44" s="96">
        <v>3.2148550724637683</v>
      </c>
      <c r="R44" s="75"/>
      <c r="S44" s="66"/>
      <c r="T44" s="66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</row>
    <row r="45" spans="1:51">
      <c r="A45" s="51">
        <f t="shared" si="15"/>
        <v>3.5746478873239438</v>
      </c>
      <c r="B45" s="51">
        <f t="shared" si="18"/>
        <v>0.8</v>
      </c>
      <c r="C45" s="52">
        <f t="shared" si="16"/>
        <v>6</v>
      </c>
      <c r="D45" s="51">
        <f t="shared" si="16"/>
        <v>32</v>
      </c>
      <c r="E45" s="52">
        <f t="shared" si="19"/>
        <v>71</v>
      </c>
      <c r="F45" s="51">
        <f t="shared" si="17"/>
        <v>12</v>
      </c>
      <c r="G45" s="52">
        <v>5</v>
      </c>
      <c r="H45" s="53">
        <v>10</v>
      </c>
      <c r="I45" s="53">
        <f t="shared" si="13"/>
        <v>21</v>
      </c>
      <c r="J45" s="53">
        <f t="shared" si="14"/>
        <v>19.5</v>
      </c>
      <c r="K45" s="53">
        <f t="shared" si="3"/>
        <v>788</v>
      </c>
      <c r="L45" s="72">
        <f t="shared" si="9"/>
        <v>43</v>
      </c>
      <c r="M45" s="13">
        <f t="shared" si="12"/>
        <v>3.2401408450704228</v>
      </c>
      <c r="N45" s="12">
        <f t="shared" si="10"/>
        <v>3.3005105583772605</v>
      </c>
      <c r="O45" s="12">
        <f t="shared" si="5"/>
        <v>-6.0369713306837713E-2</v>
      </c>
      <c r="P45" s="12">
        <f t="shared" si="6"/>
        <v>3.6445022847497784E-3</v>
      </c>
      <c r="Q45" s="96">
        <v>3.2191176470588232</v>
      </c>
      <c r="R45" s="75"/>
      <c r="S45" s="66"/>
      <c r="T45" s="66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</row>
    <row r="46" spans="1:51">
      <c r="A46" s="43">
        <f t="shared" si="15"/>
        <v>3.0323943661971837</v>
      </c>
      <c r="B46" s="43">
        <f t="shared" si="18"/>
        <v>0.8</v>
      </c>
      <c r="C46" s="44">
        <f t="shared" si="16"/>
        <v>4</v>
      </c>
      <c r="D46" s="43">
        <f t="shared" si="16"/>
        <v>29</v>
      </c>
      <c r="E46" s="44">
        <f t="shared" si="19"/>
        <v>71</v>
      </c>
      <c r="F46" s="43">
        <f t="shared" si="17"/>
        <v>12</v>
      </c>
      <c r="G46" s="44">
        <v>5</v>
      </c>
      <c r="H46" s="45">
        <v>10</v>
      </c>
      <c r="I46" s="45">
        <f t="shared" si="13"/>
        <v>20</v>
      </c>
      <c r="J46" s="45">
        <f t="shared" si="14"/>
        <v>19.5</v>
      </c>
      <c r="K46" s="45">
        <f t="shared" si="3"/>
        <v>634</v>
      </c>
      <c r="L46" s="72">
        <f t="shared" si="9"/>
        <v>44</v>
      </c>
      <c r="M46" s="13">
        <f t="shared" si="12"/>
        <v>3.3440140845070427</v>
      </c>
      <c r="N46" s="12">
        <f t="shared" si="10"/>
        <v>3.3005105583772605</v>
      </c>
      <c r="O46" s="12">
        <f t="shared" si="5"/>
        <v>4.3503526129782255E-2</v>
      </c>
      <c r="P46" s="12">
        <f t="shared" si="6"/>
        <v>1.8925567857246473E-3</v>
      </c>
      <c r="Q46" s="96">
        <v>3.2207746478873238</v>
      </c>
      <c r="R46" s="75"/>
      <c r="S46" s="66"/>
      <c r="T46" s="66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</row>
    <row r="47" spans="1:51">
      <c r="A47" s="47">
        <f t="shared" si="15"/>
        <v>3.1362676056338037</v>
      </c>
      <c r="B47" s="47">
        <f t="shared" si="18"/>
        <v>0.8</v>
      </c>
      <c r="C47" s="48">
        <f t="shared" si="16"/>
        <v>4.5</v>
      </c>
      <c r="D47" s="47">
        <f t="shared" si="16"/>
        <v>29</v>
      </c>
      <c r="E47" s="48">
        <f t="shared" si="19"/>
        <v>71</v>
      </c>
      <c r="F47" s="47">
        <f t="shared" si="17"/>
        <v>12</v>
      </c>
      <c r="G47" s="48">
        <v>5</v>
      </c>
      <c r="H47" s="49">
        <v>10</v>
      </c>
      <c r="I47" s="49">
        <f t="shared" si="13"/>
        <v>19.5</v>
      </c>
      <c r="J47" s="49">
        <f t="shared" si="14"/>
        <v>19.5</v>
      </c>
      <c r="K47" s="49">
        <f t="shared" si="3"/>
        <v>663.5</v>
      </c>
      <c r="L47" s="72">
        <f t="shared" si="9"/>
        <v>45</v>
      </c>
      <c r="M47" s="13">
        <f t="shared" si="12"/>
        <v>3.4478873239436618</v>
      </c>
      <c r="N47" s="12">
        <f t="shared" si="10"/>
        <v>3.3005105583772605</v>
      </c>
      <c r="O47" s="12">
        <f t="shared" si="5"/>
        <v>0.14737676556640134</v>
      </c>
      <c r="P47" s="12">
        <f t="shared" si="6"/>
        <v>2.1719911028814019E-2</v>
      </c>
      <c r="Q47" s="96">
        <v>3.2236111111111114</v>
      </c>
      <c r="R47" s="75"/>
      <c r="S47" s="66"/>
      <c r="T47" s="66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</row>
    <row r="48" spans="1:51">
      <c r="A48" s="47">
        <f t="shared" si="15"/>
        <v>3.2401408450704228</v>
      </c>
      <c r="B48" s="47">
        <f t="shared" si="18"/>
        <v>0.8</v>
      </c>
      <c r="C48" s="48">
        <f t="shared" ref="C48:D55" si="20">C20</f>
        <v>5</v>
      </c>
      <c r="D48" s="47">
        <f t="shared" si="20"/>
        <v>29</v>
      </c>
      <c r="E48" s="48">
        <f t="shared" si="19"/>
        <v>71</v>
      </c>
      <c r="F48" s="47">
        <f t="shared" si="17"/>
        <v>12</v>
      </c>
      <c r="G48" s="48">
        <v>5</v>
      </c>
      <c r="H48" s="49">
        <v>10</v>
      </c>
      <c r="I48" s="49">
        <f t="shared" si="13"/>
        <v>19</v>
      </c>
      <c r="J48" s="49">
        <f t="shared" si="14"/>
        <v>19.5</v>
      </c>
      <c r="K48" s="49">
        <f t="shared" si="3"/>
        <v>693</v>
      </c>
      <c r="L48" s="72">
        <f t="shared" si="9"/>
        <v>46</v>
      </c>
      <c r="M48" s="13">
        <f t="shared" si="12"/>
        <v>2.9901408450704228</v>
      </c>
      <c r="N48" s="12">
        <f t="shared" si="10"/>
        <v>3.3005105583772605</v>
      </c>
      <c r="O48" s="12">
        <f t="shared" si="5"/>
        <v>-0.31036971330683771</v>
      </c>
      <c r="P48" s="12">
        <f t="shared" si="6"/>
        <v>9.632935893816863E-2</v>
      </c>
      <c r="Q48" s="96">
        <v>3.2311594202898553</v>
      </c>
      <c r="R48" s="75"/>
      <c r="S48" s="66"/>
      <c r="T48" s="66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</row>
    <row r="49" spans="1:51">
      <c r="A49" s="47">
        <f t="shared" si="15"/>
        <v>3.3440140845070427</v>
      </c>
      <c r="B49" s="47">
        <f t="shared" si="18"/>
        <v>0.8</v>
      </c>
      <c r="C49" s="48">
        <f t="shared" si="20"/>
        <v>5.5</v>
      </c>
      <c r="D49" s="47">
        <f t="shared" si="20"/>
        <v>29</v>
      </c>
      <c r="E49" s="48">
        <f t="shared" si="19"/>
        <v>71</v>
      </c>
      <c r="F49" s="47">
        <f t="shared" si="17"/>
        <v>12</v>
      </c>
      <c r="G49" s="48">
        <v>5</v>
      </c>
      <c r="H49" s="49">
        <v>10</v>
      </c>
      <c r="I49" s="49">
        <f t="shared" si="13"/>
        <v>18.5</v>
      </c>
      <c r="J49" s="49">
        <f t="shared" si="14"/>
        <v>19.5</v>
      </c>
      <c r="K49" s="49">
        <f t="shared" si="3"/>
        <v>722.5</v>
      </c>
      <c r="L49" s="72">
        <f t="shared" si="9"/>
        <v>47</v>
      </c>
      <c r="M49" s="13">
        <f t="shared" si="12"/>
        <v>3.0940140845070427</v>
      </c>
      <c r="N49" s="12">
        <f t="shared" si="10"/>
        <v>3.3005105583772605</v>
      </c>
      <c r="O49" s="12">
        <f t="shared" si="5"/>
        <v>-0.20649647387021774</v>
      </c>
      <c r="P49" s="12">
        <f t="shared" si="6"/>
        <v>4.2640793720833521E-2</v>
      </c>
      <c r="Q49" s="96">
        <v>3.2338235294117652</v>
      </c>
      <c r="R49" s="75"/>
      <c r="S49" s="66"/>
      <c r="T49" s="66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</row>
    <row r="50" spans="1:51">
      <c r="A50" s="51">
        <f t="shared" si="15"/>
        <v>3.4478873239436618</v>
      </c>
      <c r="B50" s="51">
        <f t="shared" si="18"/>
        <v>0.8</v>
      </c>
      <c r="C50" s="52">
        <f t="shared" si="20"/>
        <v>6</v>
      </c>
      <c r="D50" s="51">
        <f t="shared" si="20"/>
        <v>29</v>
      </c>
      <c r="E50" s="52">
        <f t="shared" si="19"/>
        <v>71</v>
      </c>
      <c r="F50" s="51">
        <f t="shared" si="17"/>
        <v>12</v>
      </c>
      <c r="G50" s="52">
        <v>5</v>
      </c>
      <c r="H50" s="53">
        <v>10</v>
      </c>
      <c r="I50" s="53">
        <f t="shared" si="13"/>
        <v>18</v>
      </c>
      <c r="J50" s="53">
        <f t="shared" si="14"/>
        <v>19.5</v>
      </c>
      <c r="K50" s="53">
        <f t="shared" si="3"/>
        <v>752</v>
      </c>
      <c r="L50" s="72">
        <f t="shared" si="9"/>
        <v>48</v>
      </c>
      <c r="M50" s="13">
        <f t="shared" si="12"/>
        <v>3.1978873239436618</v>
      </c>
      <c r="N50" s="12">
        <f t="shared" si="10"/>
        <v>3.3005105583772605</v>
      </c>
      <c r="O50" s="12">
        <f t="shared" si="5"/>
        <v>-0.10262323443359866</v>
      </c>
      <c r="P50" s="12">
        <f t="shared" si="6"/>
        <v>1.0531528245613351E-2</v>
      </c>
      <c r="Q50" s="96">
        <v>3.2392857142857148</v>
      </c>
      <c r="R50" s="75"/>
      <c r="S50" s="66"/>
      <c r="T50" s="66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</row>
    <row r="51" spans="1:51">
      <c r="A51" s="47">
        <f t="shared" si="15"/>
        <v>2.9901408450704228</v>
      </c>
      <c r="B51" s="43">
        <f t="shared" si="18"/>
        <v>0.8</v>
      </c>
      <c r="C51" s="44">
        <f t="shared" si="20"/>
        <v>4</v>
      </c>
      <c r="D51" s="43">
        <f t="shared" si="20"/>
        <v>28</v>
      </c>
      <c r="E51" s="44">
        <f t="shared" si="19"/>
        <v>71</v>
      </c>
      <c r="F51" s="43">
        <f t="shared" si="17"/>
        <v>12</v>
      </c>
      <c r="G51" s="44">
        <v>5</v>
      </c>
      <c r="H51" s="45">
        <v>10</v>
      </c>
      <c r="I51" s="45">
        <f t="shared" si="13"/>
        <v>19</v>
      </c>
      <c r="J51" s="45">
        <f t="shared" si="14"/>
        <v>19.5</v>
      </c>
      <c r="K51" s="45">
        <f t="shared" si="3"/>
        <v>622</v>
      </c>
      <c r="L51" s="72">
        <f t="shared" si="9"/>
        <v>49</v>
      </c>
      <c r="M51" s="13">
        <f t="shared" si="12"/>
        <v>3.3017605633802818</v>
      </c>
      <c r="N51" s="12">
        <f t="shared" si="10"/>
        <v>3.3005105583772605</v>
      </c>
      <c r="O51" s="12">
        <f t="shared" si="5"/>
        <v>1.2500050030213039E-3</v>
      </c>
      <c r="P51" s="12">
        <f t="shared" si="6"/>
        <v>1.56251250757829E-6</v>
      </c>
      <c r="Q51" s="96">
        <v>3.2401408450704228</v>
      </c>
      <c r="R51" s="75"/>
      <c r="S51" s="66"/>
      <c r="T51" s="66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</row>
    <row r="52" spans="1:51">
      <c r="A52" s="47">
        <f t="shared" si="15"/>
        <v>3.0940140845070427</v>
      </c>
      <c r="B52" s="47">
        <f t="shared" si="18"/>
        <v>0.8</v>
      </c>
      <c r="C52" s="48">
        <f t="shared" si="20"/>
        <v>4.5</v>
      </c>
      <c r="D52" s="47">
        <f t="shared" si="20"/>
        <v>28</v>
      </c>
      <c r="E52" s="48">
        <f t="shared" si="19"/>
        <v>71</v>
      </c>
      <c r="F52" s="47">
        <f t="shared" si="17"/>
        <v>12</v>
      </c>
      <c r="G52" s="48">
        <v>5</v>
      </c>
      <c r="H52" s="49">
        <v>10</v>
      </c>
      <c r="I52" s="49">
        <f t="shared" si="13"/>
        <v>18.5</v>
      </c>
      <c r="J52" s="49">
        <f t="shared" si="14"/>
        <v>19.5</v>
      </c>
      <c r="K52" s="49">
        <f t="shared" si="3"/>
        <v>651.5</v>
      </c>
      <c r="L52" s="72">
        <f t="shared" si="9"/>
        <v>50</v>
      </c>
      <c r="M52" s="13">
        <f t="shared" si="12"/>
        <v>3.4056338028169018</v>
      </c>
      <c r="N52" s="12">
        <f t="shared" si="10"/>
        <v>3.3005105583772605</v>
      </c>
      <c r="O52" s="12">
        <f t="shared" si="5"/>
        <v>0.10512324443964127</v>
      </c>
      <c r="P52" s="12">
        <f t="shared" si="6"/>
        <v>1.1050896521516571E-2</v>
      </c>
      <c r="Q52" s="96">
        <v>3.2444444444444445</v>
      </c>
      <c r="R52" s="75"/>
      <c r="S52" s="66"/>
      <c r="T52" s="66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</row>
    <row r="53" spans="1:51">
      <c r="A53" s="47">
        <f t="shared" si="15"/>
        <v>3.1978873239436618</v>
      </c>
      <c r="B53" s="47">
        <f t="shared" si="18"/>
        <v>0.8</v>
      </c>
      <c r="C53" s="48">
        <f t="shared" si="20"/>
        <v>5</v>
      </c>
      <c r="D53" s="47">
        <f t="shared" si="20"/>
        <v>28</v>
      </c>
      <c r="E53" s="48">
        <f t="shared" si="19"/>
        <v>71</v>
      </c>
      <c r="F53" s="47">
        <f t="shared" si="17"/>
        <v>12</v>
      </c>
      <c r="G53" s="48">
        <v>5</v>
      </c>
      <c r="H53" s="49">
        <v>10</v>
      </c>
      <c r="I53" s="49">
        <f t="shared" si="13"/>
        <v>18</v>
      </c>
      <c r="J53" s="49">
        <f t="shared" si="14"/>
        <v>19.5</v>
      </c>
      <c r="K53" s="49">
        <f t="shared" si="3"/>
        <v>681</v>
      </c>
      <c r="L53" s="72">
        <f t="shared" si="9"/>
        <v>51</v>
      </c>
      <c r="M53" s="13">
        <f t="shared" ref="M53:M77" si="21">A59</f>
        <v>3.0569444444444445</v>
      </c>
      <c r="N53" s="12">
        <f t="shared" si="10"/>
        <v>3.3005105583772605</v>
      </c>
      <c r="O53" s="12">
        <f t="shared" si="5"/>
        <v>-0.24356611393281602</v>
      </c>
      <c r="P53" s="12">
        <f t="shared" si="6"/>
        <v>5.9324451856333511E-2</v>
      </c>
      <c r="Q53" s="96">
        <v>3.2485294117647063</v>
      </c>
      <c r="R53" s="75"/>
      <c r="S53" s="66"/>
      <c r="T53" s="66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</row>
    <row r="54" spans="1:51">
      <c r="A54" s="47">
        <f t="shared" si="15"/>
        <v>3.3017605633802818</v>
      </c>
      <c r="B54" s="47">
        <f t="shared" si="18"/>
        <v>0.8</v>
      </c>
      <c r="C54" s="48">
        <f t="shared" si="20"/>
        <v>5.5</v>
      </c>
      <c r="D54" s="47">
        <f t="shared" si="20"/>
        <v>28</v>
      </c>
      <c r="E54" s="48">
        <f t="shared" si="19"/>
        <v>71</v>
      </c>
      <c r="F54" s="47">
        <f t="shared" si="17"/>
        <v>12</v>
      </c>
      <c r="G54" s="48">
        <v>5</v>
      </c>
      <c r="H54" s="49">
        <v>10</v>
      </c>
      <c r="I54" s="49">
        <f t="shared" si="13"/>
        <v>17.5</v>
      </c>
      <c r="J54" s="49">
        <f t="shared" si="14"/>
        <v>19.5</v>
      </c>
      <c r="K54" s="49">
        <f t="shared" si="3"/>
        <v>710.5</v>
      </c>
      <c r="L54" s="72">
        <f t="shared" si="9"/>
        <v>52</v>
      </c>
      <c r="M54" s="13">
        <f t="shared" si="21"/>
        <v>3.1611111111111114</v>
      </c>
      <c r="N54" s="12">
        <f t="shared" si="10"/>
        <v>3.3005105583772605</v>
      </c>
      <c r="O54" s="12">
        <f t="shared" si="5"/>
        <v>-0.13939944726614906</v>
      </c>
      <c r="P54" s="12">
        <f t="shared" si="6"/>
        <v>1.943220589810787E-2</v>
      </c>
      <c r="Q54" s="96">
        <v>3.2571428571428571</v>
      </c>
      <c r="R54" s="75"/>
      <c r="S54" s="66"/>
      <c r="T54" s="66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</row>
    <row r="55" spans="1:51">
      <c r="A55" s="51">
        <f t="shared" si="15"/>
        <v>3.4056338028169018</v>
      </c>
      <c r="B55" s="51">
        <f t="shared" si="18"/>
        <v>0.8</v>
      </c>
      <c r="C55" s="52">
        <f t="shared" si="20"/>
        <v>6</v>
      </c>
      <c r="D55" s="51">
        <f t="shared" si="20"/>
        <v>28</v>
      </c>
      <c r="E55" s="52">
        <f t="shared" si="19"/>
        <v>71</v>
      </c>
      <c r="F55" s="51">
        <f t="shared" si="17"/>
        <v>12</v>
      </c>
      <c r="G55" s="52">
        <v>5</v>
      </c>
      <c r="H55" s="53">
        <v>10</v>
      </c>
      <c r="I55" s="53">
        <f t="shared" si="13"/>
        <v>17</v>
      </c>
      <c r="J55" s="53">
        <f t="shared" si="14"/>
        <v>19.5</v>
      </c>
      <c r="K55" s="53">
        <f t="shared" si="3"/>
        <v>740</v>
      </c>
      <c r="L55" s="72">
        <f t="shared" si="9"/>
        <v>53</v>
      </c>
      <c r="M55" s="13">
        <f t="shared" si="21"/>
        <v>3.2652777777777775</v>
      </c>
      <c r="N55" s="12">
        <f t="shared" si="10"/>
        <v>3.3005105583772605</v>
      </c>
      <c r="O55" s="12">
        <f t="shared" si="5"/>
        <v>-3.5232780599482982E-2</v>
      </c>
      <c r="P55" s="12">
        <f t="shared" si="6"/>
        <v>1.2413488287713044E-3</v>
      </c>
      <c r="Q55" s="96">
        <v>3.2583333333333329</v>
      </c>
      <c r="R55" s="75"/>
      <c r="S55" s="66"/>
      <c r="T55" s="66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</row>
    <row r="56" spans="1:51">
      <c r="A56" s="56"/>
      <c r="B56" s="56"/>
      <c r="C56" s="56"/>
      <c r="D56" s="55"/>
      <c r="E56" s="56"/>
      <c r="F56" s="56"/>
      <c r="G56" s="56"/>
      <c r="H56" s="56"/>
      <c r="I56" s="56"/>
      <c r="J56" s="57"/>
      <c r="K56" s="49"/>
      <c r="L56" s="72">
        <f t="shared" si="9"/>
        <v>54</v>
      </c>
      <c r="M56" s="13">
        <f t="shared" si="21"/>
        <v>3.3694444444444445</v>
      </c>
      <c r="N56" s="12">
        <f t="shared" si="10"/>
        <v>3.3005105583772605</v>
      </c>
      <c r="O56" s="12">
        <f t="shared" si="5"/>
        <v>6.893388606718398E-2</v>
      </c>
      <c r="P56" s="12">
        <f t="shared" si="6"/>
        <v>4.7518806483235016E-3</v>
      </c>
      <c r="Q56" s="96">
        <v>3.2630281690140848</v>
      </c>
      <c r="R56" s="75"/>
      <c r="S56" s="66"/>
      <c r="T56" s="66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</row>
    <row r="57" spans="1:51">
      <c r="A57" s="34" t="s">
        <v>8</v>
      </c>
      <c r="B57" s="35" t="s">
        <v>6</v>
      </c>
      <c r="C57" s="36" t="s">
        <v>21</v>
      </c>
      <c r="D57" s="34" t="s">
        <v>0</v>
      </c>
      <c r="E57" s="34" t="s">
        <v>1</v>
      </c>
      <c r="F57" s="34" t="s">
        <v>22</v>
      </c>
      <c r="G57" s="37" t="s">
        <v>23</v>
      </c>
      <c r="H57" s="37" t="s">
        <v>24</v>
      </c>
      <c r="I57" s="37" t="s">
        <v>25</v>
      </c>
      <c r="J57" s="37" t="s">
        <v>26</v>
      </c>
      <c r="K57" s="37" t="s">
        <v>2</v>
      </c>
      <c r="L57" s="72">
        <f t="shared" si="9"/>
        <v>55</v>
      </c>
      <c r="M57" s="13">
        <f t="shared" si="21"/>
        <v>3.4736111111111114</v>
      </c>
      <c r="N57" s="12">
        <f t="shared" si="10"/>
        <v>3.3005105583772605</v>
      </c>
      <c r="O57" s="12">
        <f t="shared" si="5"/>
        <v>0.17310055273385094</v>
      </c>
      <c r="P57" s="12">
        <f t="shared" si="6"/>
        <v>2.996380135676471E-2</v>
      </c>
      <c r="Q57" s="96">
        <v>3.2652777777777775</v>
      </c>
      <c r="R57" s="75"/>
      <c r="S57" s="66"/>
      <c r="T57" s="66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</row>
    <row r="58" spans="1:51">
      <c r="A58" s="38" t="s">
        <v>27</v>
      </c>
      <c r="B58" s="39" t="s">
        <v>27</v>
      </c>
      <c r="C58" s="40" t="s">
        <v>3</v>
      </c>
      <c r="D58" s="41" t="s">
        <v>3</v>
      </c>
      <c r="E58" s="41" t="s">
        <v>3</v>
      </c>
      <c r="F58" s="41" t="s">
        <v>3</v>
      </c>
      <c r="G58" s="42" t="s">
        <v>3</v>
      </c>
      <c r="H58" s="42" t="s">
        <v>3</v>
      </c>
      <c r="I58" s="42" t="s">
        <v>3</v>
      </c>
      <c r="J58" s="42" t="s">
        <v>3</v>
      </c>
      <c r="K58" s="42" t="s">
        <v>28</v>
      </c>
      <c r="L58" s="72">
        <f t="shared" si="9"/>
        <v>56</v>
      </c>
      <c r="M58" s="13">
        <f t="shared" si="21"/>
        <v>3.0986111111111114</v>
      </c>
      <c r="N58" s="12">
        <f t="shared" si="10"/>
        <v>3.3005105583772605</v>
      </c>
      <c r="O58" s="12">
        <f t="shared" si="5"/>
        <v>-0.20189944726614906</v>
      </c>
      <c r="P58" s="12">
        <f t="shared" si="6"/>
        <v>4.0763386806376506E-2</v>
      </c>
      <c r="Q58" s="96">
        <v>3.2746376811594207</v>
      </c>
      <c r="R58" s="75"/>
      <c r="S58" s="66"/>
      <c r="T58" s="66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</row>
    <row r="59" spans="1:51">
      <c r="A59" s="43">
        <f>(K59/10000*2500)/(E59/100)*10/1000+B59</f>
        <v>3.0569444444444445</v>
      </c>
      <c r="B59" s="43">
        <f>I145</f>
        <v>0.8</v>
      </c>
      <c r="C59" s="44">
        <f>C31</f>
        <v>4</v>
      </c>
      <c r="D59" s="43">
        <f>D3</f>
        <v>30</v>
      </c>
      <c r="E59" s="44">
        <f>E3+2</f>
        <v>72</v>
      </c>
      <c r="F59" s="43">
        <f>F3</f>
        <v>12</v>
      </c>
      <c r="G59" s="44">
        <v>5</v>
      </c>
      <c r="H59" s="45">
        <v>10</v>
      </c>
      <c r="I59" s="45">
        <f t="shared" ref="I59:I83" si="22">D59-C59-G59</f>
        <v>21</v>
      </c>
      <c r="J59" s="45">
        <f t="shared" ref="J59:J83" si="23">(E59-2*H59-F59)/2</f>
        <v>20</v>
      </c>
      <c r="K59" s="45">
        <f t="shared" si="3"/>
        <v>650</v>
      </c>
      <c r="L59" s="72">
        <f t="shared" si="9"/>
        <v>57</v>
      </c>
      <c r="M59" s="13">
        <f t="shared" si="21"/>
        <v>3.2027777777777775</v>
      </c>
      <c r="N59" s="12">
        <f t="shared" si="10"/>
        <v>3.3005105583772605</v>
      </c>
      <c r="O59" s="12">
        <f t="shared" si="5"/>
        <v>-9.7732780599482982E-2</v>
      </c>
      <c r="P59" s="12">
        <f t="shared" si="6"/>
        <v>9.5516964037066776E-3</v>
      </c>
      <c r="Q59" s="96">
        <v>3.2779411764705886</v>
      </c>
      <c r="R59" s="75"/>
      <c r="S59" s="66"/>
      <c r="T59" s="66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</row>
    <row r="60" spans="1:51">
      <c r="A60" s="47">
        <f t="shared" ref="A60:A83" si="24">(K60/10000*2500)/(E60/100)*10/1000+B60</f>
        <v>3.1611111111111114</v>
      </c>
      <c r="B60" s="47">
        <f>B59</f>
        <v>0.8</v>
      </c>
      <c r="C60" s="48">
        <f t="shared" ref="C60:C83" si="25">C32</f>
        <v>4.5</v>
      </c>
      <c r="D60" s="47">
        <f t="shared" ref="D60:D83" si="26">D4</f>
        <v>30</v>
      </c>
      <c r="E60" s="48">
        <f>E59</f>
        <v>72</v>
      </c>
      <c r="F60" s="47">
        <f t="shared" ref="F60:F83" si="27">F4</f>
        <v>12</v>
      </c>
      <c r="G60" s="48">
        <v>5</v>
      </c>
      <c r="H60" s="49">
        <v>10</v>
      </c>
      <c r="I60" s="49">
        <f t="shared" si="22"/>
        <v>20.5</v>
      </c>
      <c r="J60" s="49">
        <f t="shared" si="23"/>
        <v>20</v>
      </c>
      <c r="K60" s="49">
        <f t="shared" si="3"/>
        <v>680</v>
      </c>
      <c r="L60" s="72">
        <f t="shared" si="9"/>
        <v>58</v>
      </c>
      <c r="M60" s="13">
        <f t="shared" si="21"/>
        <v>3.3069444444444445</v>
      </c>
      <c r="N60" s="12">
        <f t="shared" si="10"/>
        <v>3.3005105583772605</v>
      </c>
      <c r="O60" s="12">
        <f t="shared" si="5"/>
        <v>6.4338860671839804E-3</v>
      </c>
      <c r="P60" s="12">
        <f t="shared" si="6"/>
        <v>4.1394889925504149E-5</v>
      </c>
      <c r="Q60" s="96">
        <v>3.2821428571428575</v>
      </c>
      <c r="R60" s="75"/>
      <c r="S60" s="66"/>
      <c r="T60" s="66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</row>
    <row r="61" spans="1:51">
      <c r="A61" s="47">
        <f t="shared" si="24"/>
        <v>3.2652777777777775</v>
      </c>
      <c r="B61" s="47">
        <f t="shared" ref="B61:B83" si="28">B60</f>
        <v>0.8</v>
      </c>
      <c r="C61" s="48">
        <f t="shared" si="25"/>
        <v>5</v>
      </c>
      <c r="D61" s="47">
        <f t="shared" si="26"/>
        <v>30</v>
      </c>
      <c r="E61" s="48">
        <f t="shared" ref="E61:E83" si="29">E60</f>
        <v>72</v>
      </c>
      <c r="F61" s="47">
        <f t="shared" si="27"/>
        <v>12</v>
      </c>
      <c r="G61" s="48">
        <v>5</v>
      </c>
      <c r="H61" s="49">
        <v>10</v>
      </c>
      <c r="I61" s="49">
        <f t="shared" si="22"/>
        <v>20</v>
      </c>
      <c r="J61" s="49">
        <f t="shared" si="23"/>
        <v>20</v>
      </c>
      <c r="K61" s="49">
        <f t="shared" si="3"/>
        <v>710</v>
      </c>
      <c r="L61" s="72">
        <f t="shared" si="9"/>
        <v>59</v>
      </c>
      <c r="M61" s="13">
        <f t="shared" si="21"/>
        <v>3.4111111111111114</v>
      </c>
      <c r="N61" s="12">
        <f t="shared" si="10"/>
        <v>3.3005105583772605</v>
      </c>
      <c r="O61" s="12">
        <f t="shared" si="5"/>
        <v>0.11060055273385094</v>
      </c>
      <c r="P61" s="12">
        <f t="shared" si="6"/>
        <v>1.2232482265033344E-2</v>
      </c>
      <c r="Q61" s="96">
        <v>3.2823943661971828</v>
      </c>
      <c r="R61" s="75"/>
      <c r="S61" s="66"/>
      <c r="T61" s="66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</row>
    <row r="62" spans="1:51">
      <c r="A62" s="47">
        <f t="shared" si="24"/>
        <v>3.3694444444444445</v>
      </c>
      <c r="B62" s="47">
        <f t="shared" si="28"/>
        <v>0.8</v>
      </c>
      <c r="C62" s="48">
        <f t="shared" si="25"/>
        <v>5.5</v>
      </c>
      <c r="D62" s="47">
        <f t="shared" si="26"/>
        <v>30</v>
      </c>
      <c r="E62" s="48">
        <f t="shared" si="29"/>
        <v>72</v>
      </c>
      <c r="F62" s="47">
        <f t="shared" si="27"/>
        <v>12</v>
      </c>
      <c r="G62" s="48">
        <v>5</v>
      </c>
      <c r="H62" s="49">
        <v>10</v>
      </c>
      <c r="I62" s="49">
        <f t="shared" si="22"/>
        <v>19.5</v>
      </c>
      <c r="J62" s="49">
        <f t="shared" si="23"/>
        <v>20</v>
      </c>
      <c r="K62" s="49">
        <f t="shared" si="3"/>
        <v>740</v>
      </c>
      <c r="L62" s="72">
        <f t="shared" si="9"/>
        <v>60</v>
      </c>
      <c r="M62" s="13">
        <f t="shared" si="21"/>
        <v>3.5152777777777775</v>
      </c>
      <c r="N62" s="12">
        <f t="shared" si="10"/>
        <v>3.3005105583772605</v>
      </c>
      <c r="O62" s="12">
        <f t="shared" si="5"/>
        <v>0.21476721940051702</v>
      </c>
      <c r="P62" s="12">
        <f t="shared" si="6"/>
        <v>4.6124958529029814E-2</v>
      </c>
      <c r="Q62" s="96">
        <v>3.2861111111111114</v>
      </c>
      <c r="R62" s="75"/>
      <c r="S62" s="66"/>
      <c r="T62" s="66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</row>
    <row r="63" spans="1:51">
      <c r="A63" s="51">
        <f t="shared" si="24"/>
        <v>3.4736111111111114</v>
      </c>
      <c r="B63" s="51">
        <f t="shared" si="28"/>
        <v>0.8</v>
      </c>
      <c r="C63" s="52">
        <f t="shared" si="25"/>
        <v>6</v>
      </c>
      <c r="D63" s="51">
        <f t="shared" si="26"/>
        <v>30</v>
      </c>
      <c r="E63" s="52">
        <f t="shared" si="29"/>
        <v>72</v>
      </c>
      <c r="F63" s="51">
        <f t="shared" si="27"/>
        <v>12</v>
      </c>
      <c r="G63" s="52">
        <v>5</v>
      </c>
      <c r="H63" s="53">
        <v>10</v>
      </c>
      <c r="I63" s="53">
        <f t="shared" si="22"/>
        <v>19</v>
      </c>
      <c r="J63" s="53">
        <f t="shared" si="23"/>
        <v>20</v>
      </c>
      <c r="K63" s="53">
        <f t="shared" si="3"/>
        <v>770</v>
      </c>
      <c r="L63" s="72">
        <f t="shared" si="9"/>
        <v>61</v>
      </c>
      <c r="M63" s="13">
        <f t="shared" si="21"/>
        <v>3.1402777777777775</v>
      </c>
      <c r="N63" s="12">
        <f t="shared" si="10"/>
        <v>3.3005105583772605</v>
      </c>
      <c r="O63" s="12">
        <f t="shared" si="5"/>
        <v>-0.16023278059948298</v>
      </c>
      <c r="P63" s="12">
        <f t="shared" si="6"/>
        <v>2.567454397864205E-2</v>
      </c>
      <c r="Q63" s="96">
        <v>3.2926470588235297</v>
      </c>
      <c r="R63" s="75"/>
      <c r="S63" s="66"/>
      <c r="T63" s="66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</row>
    <row r="64" spans="1:51">
      <c r="A64" s="43">
        <f t="shared" si="24"/>
        <v>3.0986111111111114</v>
      </c>
      <c r="B64" s="43">
        <f t="shared" si="28"/>
        <v>0.8</v>
      </c>
      <c r="C64" s="44">
        <f t="shared" si="25"/>
        <v>4</v>
      </c>
      <c r="D64" s="43">
        <f t="shared" si="26"/>
        <v>31</v>
      </c>
      <c r="E64" s="44">
        <f t="shared" si="29"/>
        <v>72</v>
      </c>
      <c r="F64" s="43">
        <f t="shared" si="27"/>
        <v>12</v>
      </c>
      <c r="G64" s="44">
        <v>5</v>
      </c>
      <c r="H64" s="45">
        <v>10</v>
      </c>
      <c r="I64" s="45">
        <f t="shared" si="22"/>
        <v>22</v>
      </c>
      <c r="J64" s="45">
        <f t="shared" si="23"/>
        <v>20</v>
      </c>
      <c r="K64" s="45">
        <f t="shared" si="3"/>
        <v>662</v>
      </c>
      <c r="L64" s="72">
        <f t="shared" si="9"/>
        <v>62</v>
      </c>
      <c r="M64" s="13">
        <f t="shared" si="21"/>
        <v>3.2444444444444445</v>
      </c>
      <c r="N64" s="12">
        <f t="shared" si="10"/>
        <v>3.3005105583772605</v>
      </c>
      <c r="O64" s="12">
        <f t="shared" si="5"/>
        <v>-5.606611393281602E-2</v>
      </c>
      <c r="P64" s="12">
        <f t="shared" si="6"/>
        <v>3.1434091315275066E-3</v>
      </c>
      <c r="Q64" s="96">
        <v>3.3000000000000007</v>
      </c>
      <c r="R64" s="75"/>
      <c r="S64" s="66"/>
      <c r="T64" s="66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</row>
    <row r="65" spans="1:51">
      <c r="A65" s="47">
        <f t="shared" si="24"/>
        <v>3.2027777777777775</v>
      </c>
      <c r="B65" s="47">
        <f t="shared" si="28"/>
        <v>0.8</v>
      </c>
      <c r="C65" s="48">
        <f t="shared" si="25"/>
        <v>4.5</v>
      </c>
      <c r="D65" s="47">
        <f t="shared" si="26"/>
        <v>31</v>
      </c>
      <c r="E65" s="48">
        <f t="shared" si="29"/>
        <v>72</v>
      </c>
      <c r="F65" s="47">
        <f t="shared" si="27"/>
        <v>12</v>
      </c>
      <c r="G65" s="48">
        <v>5</v>
      </c>
      <c r="H65" s="49">
        <v>10</v>
      </c>
      <c r="I65" s="49">
        <f t="shared" si="22"/>
        <v>21.5</v>
      </c>
      <c r="J65" s="49">
        <f t="shared" si="23"/>
        <v>20</v>
      </c>
      <c r="K65" s="49">
        <f t="shared" si="3"/>
        <v>692</v>
      </c>
      <c r="L65" s="72">
        <f t="shared" si="9"/>
        <v>63</v>
      </c>
      <c r="M65" s="13">
        <f t="shared" si="21"/>
        <v>3.3486111111111114</v>
      </c>
      <c r="N65" s="12">
        <f t="shared" si="10"/>
        <v>3.3005105583772605</v>
      </c>
      <c r="O65" s="12">
        <f t="shared" si="5"/>
        <v>4.8100552733850943E-2</v>
      </c>
      <c r="P65" s="12">
        <f t="shared" si="6"/>
        <v>2.3136631733019753E-3</v>
      </c>
      <c r="Q65" s="96">
        <v>3.3017605633802818</v>
      </c>
      <c r="R65" s="75"/>
      <c r="S65" s="66"/>
      <c r="T65" s="66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</row>
    <row r="66" spans="1:51">
      <c r="A66" s="47">
        <f t="shared" si="24"/>
        <v>3.3069444444444445</v>
      </c>
      <c r="B66" s="47">
        <f t="shared" si="28"/>
        <v>0.8</v>
      </c>
      <c r="C66" s="48">
        <f t="shared" si="25"/>
        <v>5</v>
      </c>
      <c r="D66" s="47">
        <f t="shared" si="26"/>
        <v>31</v>
      </c>
      <c r="E66" s="48">
        <f t="shared" si="29"/>
        <v>72</v>
      </c>
      <c r="F66" s="47">
        <f t="shared" si="27"/>
        <v>12</v>
      </c>
      <c r="G66" s="48">
        <v>5</v>
      </c>
      <c r="H66" s="49">
        <v>10</v>
      </c>
      <c r="I66" s="49">
        <f t="shared" si="22"/>
        <v>21</v>
      </c>
      <c r="J66" s="49">
        <f t="shared" si="23"/>
        <v>20</v>
      </c>
      <c r="K66" s="49">
        <f t="shared" si="3"/>
        <v>722</v>
      </c>
      <c r="L66" s="72">
        <f t="shared" si="9"/>
        <v>64</v>
      </c>
      <c r="M66" s="13">
        <f t="shared" si="21"/>
        <v>3.4527777777777775</v>
      </c>
      <c r="N66" s="12">
        <f t="shared" si="10"/>
        <v>3.3005105583772605</v>
      </c>
      <c r="O66" s="12">
        <f t="shared" si="5"/>
        <v>0.15226721940051702</v>
      </c>
      <c r="P66" s="12">
        <f t="shared" si="6"/>
        <v>2.3185306103965186E-2</v>
      </c>
      <c r="Q66" s="96">
        <v>3.3018115942028992</v>
      </c>
      <c r="R66" s="75"/>
      <c r="S66" s="66"/>
      <c r="T66" s="66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</row>
    <row r="67" spans="1:51">
      <c r="A67" s="47">
        <f t="shared" si="24"/>
        <v>3.4111111111111114</v>
      </c>
      <c r="B67" s="47">
        <f t="shared" si="28"/>
        <v>0.8</v>
      </c>
      <c r="C67" s="48">
        <f t="shared" si="25"/>
        <v>5.5</v>
      </c>
      <c r="D67" s="47">
        <f t="shared" si="26"/>
        <v>31</v>
      </c>
      <c r="E67" s="48">
        <f t="shared" si="29"/>
        <v>72</v>
      </c>
      <c r="F67" s="47">
        <f t="shared" si="27"/>
        <v>12</v>
      </c>
      <c r="G67" s="48">
        <v>5</v>
      </c>
      <c r="H67" s="49">
        <v>10</v>
      </c>
      <c r="I67" s="49">
        <f t="shared" si="22"/>
        <v>20.5</v>
      </c>
      <c r="J67" s="49">
        <f t="shared" si="23"/>
        <v>20</v>
      </c>
      <c r="K67" s="49">
        <f t="shared" si="3"/>
        <v>752</v>
      </c>
      <c r="L67" s="72">
        <f t="shared" si="9"/>
        <v>65</v>
      </c>
      <c r="M67" s="13">
        <f t="shared" si="21"/>
        <v>3.5569444444444445</v>
      </c>
      <c r="N67" s="12">
        <f t="shared" si="10"/>
        <v>3.3005105583772605</v>
      </c>
      <c r="O67" s="12">
        <f t="shared" si="5"/>
        <v>0.25643388606718398</v>
      </c>
      <c r="P67" s="12">
        <f t="shared" si="6"/>
        <v>6.5758337923517499E-2</v>
      </c>
      <c r="Q67" s="96">
        <v>3.3069444444444445</v>
      </c>
      <c r="R67" s="75"/>
      <c r="S67" s="66"/>
      <c r="T67" s="66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</row>
    <row r="68" spans="1:51">
      <c r="A68" s="51">
        <f t="shared" si="24"/>
        <v>3.5152777777777775</v>
      </c>
      <c r="B68" s="51">
        <f t="shared" si="28"/>
        <v>0.8</v>
      </c>
      <c r="C68" s="52">
        <f t="shared" si="25"/>
        <v>6</v>
      </c>
      <c r="D68" s="51">
        <f t="shared" si="26"/>
        <v>31</v>
      </c>
      <c r="E68" s="52">
        <f t="shared" si="29"/>
        <v>72</v>
      </c>
      <c r="F68" s="51">
        <f t="shared" si="27"/>
        <v>12</v>
      </c>
      <c r="G68" s="52">
        <v>5</v>
      </c>
      <c r="H68" s="53">
        <v>10</v>
      </c>
      <c r="I68" s="53">
        <f t="shared" si="22"/>
        <v>20</v>
      </c>
      <c r="J68" s="53">
        <f t="shared" si="23"/>
        <v>20</v>
      </c>
      <c r="K68" s="53">
        <f t="shared" ref="K68:K131" si="30">E68*C68+(D68-C68)*F68+G68*H68</f>
        <v>782</v>
      </c>
      <c r="L68" s="72">
        <f t="shared" si="9"/>
        <v>66</v>
      </c>
      <c r="M68" s="13">
        <f t="shared" si="21"/>
        <v>3.0152777777777775</v>
      </c>
      <c r="N68" s="12">
        <f t="shared" si="10"/>
        <v>3.3005105583772605</v>
      </c>
      <c r="O68" s="12">
        <f t="shared" ref="O68:O127" si="31">M68-N68</f>
        <v>-0.28523278059948298</v>
      </c>
      <c r="P68" s="12">
        <f t="shared" ref="P68:P127" si="32">O68*O68</f>
        <v>8.1357739128512796E-2</v>
      </c>
      <c r="Q68" s="96">
        <v>3.3178571428571431</v>
      </c>
      <c r="R68" s="75"/>
      <c r="S68" s="66"/>
      <c r="T68" s="66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</row>
    <row r="69" spans="1:51">
      <c r="A69" s="43">
        <f t="shared" si="24"/>
        <v>3.1402777777777775</v>
      </c>
      <c r="B69" s="43">
        <f t="shared" si="28"/>
        <v>0.8</v>
      </c>
      <c r="C69" s="44">
        <f t="shared" si="25"/>
        <v>4</v>
      </c>
      <c r="D69" s="43">
        <f t="shared" si="26"/>
        <v>32</v>
      </c>
      <c r="E69" s="44">
        <f t="shared" si="29"/>
        <v>72</v>
      </c>
      <c r="F69" s="43">
        <f t="shared" si="27"/>
        <v>12</v>
      </c>
      <c r="G69" s="44">
        <v>5</v>
      </c>
      <c r="H69" s="45">
        <v>10</v>
      </c>
      <c r="I69" s="45">
        <f t="shared" si="22"/>
        <v>23</v>
      </c>
      <c r="J69" s="45">
        <f t="shared" si="23"/>
        <v>20</v>
      </c>
      <c r="K69" s="45">
        <f t="shared" si="30"/>
        <v>674</v>
      </c>
      <c r="L69" s="72">
        <f t="shared" ref="L69:L127" si="33">L68+1</f>
        <v>67</v>
      </c>
      <c r="M69" s="13">
        <f t="shared" si="21"/>
        <v>3.1194444444444445</v>
      </c>
      <c r="N69" s="12">
        <f t="shared" ref="N69:N127" si="34">N68</f>
        <v>3.3005105583772605</v>
      </c>
      <c r="O69" s="12">
        <f t="shared" si="31"/>
        <v>-0.18106611393281602</v>
      </c>
      <c r="P69" s="12">
        <f t="shared" si="32"/>
        <v>3.2784937614731509E-2</v>
      </c>
      <c r="Q69" s="96">
        <v>3.3181159420289861</v>
      </c>
      <c r="R69" s="75"/>
      <c r="S69" s="66"/>
      <c r="T69" s="66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</row>
    <row r="70" spans="1:51">
      <c r="A70" s="47">
        <f t="shared" si="24"/>
        <v>3.2444444444444445</v>
      </c>
      <c r="B70" s="47">
        <f t="shared" si="28"/>
        <v>0.8</v>
      </c>
      <c r="C70" s="48">
        <f t="shared" si="25"/>
        <v>4.5</v>
      </c>
      <c r="D70" s="47">
        <f t="shared" si="26"/>
        <v>32</v>
      </c>
      <c r="E70" s="48">
        <f t="shared" si="29"/>
        <v>72</v>
      </c>
      <c r="F70" s="47">
        <f t="shared" si="27"/>
        <v>12</v>
      </c>
      <c r="G70" s="48">
        <v>5</v>
      </c>
      <c r="H70" s="49">
        <v>10</v>
      </c>
      <c r="I70" s="49">
        <f t="shared" si="22"/>
        <v>22.5</v>
      </c>
      <c r="J70" s="49">
        <f t="shared" si="23"/>
        <v>20</v>
      </c>
      <c r="K70" s="49">
        <f t="shared" si="30"/>
        <v>704</v>
      </c>
      <c r="L70" s="72">
        <f t="shared" si="33"/>
        <v>68</v>
      </c>
      <c r="M70" s="13">
        <f t="shared" si="21"/>
        <v>3.2236111111111114</v>
      </c>
      <c r="N70" s="12">
        <f t="shared" si="34"/>
        <v>3.3005105583772605</v>
      </c>
      <c r="O70" s="12">
        <f t="shared" si="31"/>
        <v>-7.6899447266149057E-2</v>
      </c>
      <c r="P70" s="12">
        <f t="shared" si="32"/>
        <v>5.91352498983924E-3</v>
      </c>
      <c r="Q70" s="96">
        <v>3.322058823529412</v>
      </c>
      <c r="R70" s="75"/>
      <c r="S70" s="66"/>
      <c r="T70" s="66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</row>
    <row r="71" spans="1:51">
      <c r="A71" s="47">
        <f t="shared" si="24"/>
        <v>3.3486111111111114</v>
      </c>
      <c r="B71" s="47">
        <f t="shared" si="28"/>
        <v>0.8</v>
      </c>
      <c r="C71" s="48">
        <f t="shared" si="25"/>
        <v>5</v>
      </c>
      <c r="D71" s="47">
        <f t="shared" si="26"/>
        <v>32</v>
      </c>
      <c r="E71" s="48">
        <f t="shared" si="29"/>
        <v>72</v>
      </c>
      <c r="F71" s="47">
        <f t="shared" si="27"/>
        <v>12</v>
      </c>
      <c r="G71" s="48">
        <v>5</v>
      </c>
      <c r="H71" s="49">
        <v>10</v>
      </c>
      <c r="I71" s="49">
        <f t="shared" si="22"/>
        <v>22</v>
      </c>
      <c r="J71" s="49">
        <f t="shared" si="23"/>
        <v>20</v>
      </c>
      <c r="K71" s="49">
        <f t="shared" si="30"/>
        <v>734</v>
      </c>
      <c r="L71" s="72">
        <f t="shared" si="33"/>
        <v>69</v>
      </c>
      <c r="M71" s="13">
        <f t="shared" si="21"/>
        <v>3.3277777777777775</v>
      </c>
      <c r="N71" s="12">
        <f t="shared" si="34"/>
        <v>3.3005105583772605</v>
      </c>
      <c r="O71" s="12">
        <f t="shared" si="31"/>
        <v>2.7267219400517018E-2</v>
      </c>
      <c r="P71" s="12">
        <f t="shared" si="32"/>
        <v>7.4350125383593159E-4</v>
      </c>
      <c r="Q71" s="96">
        <v>3.3246478873239438</v>
      </c>
      <c r="R71" s="75"/>
      <c r="S71" s="66"/>
      <c r="T71" s="66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</row>
    <row r="72" spans="1:51">
      <c r="A72" s="47">
        <f t="shared" si="24"/>
        <v>3.4527777777777775</v>
      </c>
      <c r="B72" s="47">
        <f t="shared" si="28"/>
        <v>0.8</v>
      </c>
      <c r="C72" s="48">
        <f t="shared" si="25"/>
        <v>5.5</v>
      </c>
      <c r="D72" s="47">
        <f t="shared" si="26"/>
        <v>32</v>
      </c>
      <c r="E72" s="48">
        <f t="shared" si="29"/>
        <v>72</v>
      </c>
      <c r="F72" s="47">
        <f t="shared" si="27"/>
        <v>12</v>
      </c>
      <c r="G72" s="48">
        <v>5</v>
      </c>
      <c r="H72" s="49">
        <v>10</v>
      </c>
      <c r="I72" s="49">
        <f t="shared" si="22"/>
        <v>21.5</v>
      </c>
      <c r="J72" s="49">
        <f t="shared" si="23"/>
        <v>20</v>
      </c>
      <c r="K72" s="49">
        <f t="shared" si="30"/>
        <v>764</v>
      </c>
      <c r="L72" s="72">
        <f t="shared" si="33"/>
        <v>70</v>
      </c>
      <c r="M72" s="13">
        <f t="shared" si="21"/>
        <v>3.4319444444444454</v>
      </c>
      <c r="N72" s="12">
        <f t="shared" si="34"/>
        <v>3.3005105583772605</v>
      </c>
      <c r="O72" s="12">
        <f t="shared" si="31"/>
        <v>0.13143388606718487</v>
      </c>
      <c r="P72" s="12">
        <f t="shared" si="32"/>
        <v>1.7274866406721733E-2</v>
      </c>
      <c r="Q72" s="96">
        <v>3.3277777777777775</v>
      </c>
      <c r="R72" s="75"/>
      <c r="S72" s="66"/>
      <c r="T72" s="66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</row>
    <row r="73" spans="1:51">
      <c r="A73" s="51">
        <f t="shared" si="24"/>
        <v>3.5569444444444445</v>
      </c>
      <c r="B73" s="51">
        <f t="shared" si="28"/>
        <v>0.8</v>
      </c>
      <c r="C73" s="52">
        <f t="shared" si="25"/>
        <v>6</v>
      </c>
      <c r="D73" s="51">
        <f t="shared" si="26"/>
        <v>32</v>
      </c>
      <c r="E73" s="52">
        <f t="shared" si="29"/>
        <v>72</v>
      </c>
      <c r="F73" s="51">
        <f t="shared" si="27"/>
        <v>12</v>
      </c>
      <c r="G73" s="52">
        <v>5</v>
      </c>
      <c r="H73" s="53">
        <v>10</v>
      </c>
      <c r="I73" s="53">
        <f t="shared" si="22"/>
        <v>21</v>
      </c>
      <c r="J73" s="53">
        <f t="shared" si="23"/>
        <v>20</v>
      </c>
      <c r="K73" s="53">
        <f t="shared" si="30"/>
        <v>794</v>
      </c>
      <c r="L73" s="72">
        <f t="shared" si="33"/>
        <v>71</v>
      </c>
      <c r="M73" s="13">
        <f t="shared" si="21"/>
        <v>2.9736111111111114</v>
      </c>
      <c r="N73" s="12">
        <f t="shared" si="34"/>
        <v>3.3005105583772605</v>
      </c>
      <c r="O73" s="12">
        <f t="shared" si="31"/>
        <v>-0.32689944726614906</v>
      </c>
      <c r="P73" s="12">
        <f t="shared" si="32"/>
        <v>0.10686324862291377</v>
      </c>
      <c r="Q73" s="96">
        <v>3.334420289855073</v>
      </c>
      <c r="R73" s="75"/>
      <c r="S73" s="66"/>
      <c r="T73" s="66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</row>
    <row r="74" spans="1:51">
      <c r="A74" s="43">
        <f t="shared" si="24"/>
        <v>3.0152777777777775</v>
      </c>
      <c r="B74" s="43">
        <f t="shared" si="28"/>
        <v>0.8</v>
      </c>
      <c r="C74" s="44">
        <f t="shared" si="25"/>
        <v>4</v>
      </c>
      <c r="D74" s="43">
        <f t="shared" si="26"/>
        <v>29</v>
      </c>
      <c r="E74" s="44">
        <f t="shared" si="29"/>
        <v>72</v>
      </c>
      <c r="F74" s="43">
        <f t="shared" si="27"/>
        <v>12</v>
      </c>
      <c r="G74" s="44">
        <v>5</v>
      </c>
      <c r="H74" s="45">
        <v>10</v>
      </c>
      <c r="I74" s="45">
        <f t="shared" si="22"/>
        <v>20</v>
      </c>
      <c r="J74" s="45">
        <f t="shared" si="23"/>
        <v>20</v>
      </c>
      <c r="K74" s="45">
        <f t="shared" si="30"/>
        <v>638</v>
      </c>
      <c r="L74" s="72">
        <f t="shared" si="33"/>
        <v>72</v>
      </c>
      <c r="M74" s="13">
        <f t="shared" si="21"/>
        <v>3.0777777777777775</v>
      </c>
      <c r="N74" s="12">
        <f t="shared" si="34"/>
        <v>3.3005105583772605</v>
      </c>
      <c r="O74" s="12">
        <f t="shared" si="31"/>
        <v>-0.22273278059948298</v>
      </c>
      <c r="P74" s="12">
        <f t="shared" si="32"/>
        <v>4.9609891553577423E-2</v>
      </c>
      <c r="Q74" s="96">
        <v>3.3367647058823531</v>
      </c>
      <c r="R74" s="75"/>
      <c r="S74" s="66"/>
      <c r="T74" s="66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</row>
    <row r="75" spans="1:51">
      <c r="A75" s="47">
        <f t="shared" si="24"/>
        <v>3.1194444444444445</v>
      </c>
      <c r="B75" s="47">
        <f t="shared" si="28"/>
        <v>0.8</v>
      </c>
      <c r="C75" s="48">
        <f t="shared" si="25"/>
        <v>4.5</v>
      </c>
      <c r="D75" s="47">
        <f t="shared" si="26"/>
        <v>29</v>
      </c>
      <c r="E75" s="48">
        <f t="shared" si="29"/>
        <v>72</v>
      </c>
      <c r="F75" s="47">
        <f t="shared" si="27"/>
        <v>12</v>
      </c>
      <c r="G75" s="48">
        <v>5</v>
      </c>
      <c r="H75" s="49">
        <v>10</v>
      </c>
      <c r="I75" s="49">
        <f t="shared" si="22"/>
        <v>19.5</v>
      </c>
      <c r="J75" s="49">
        <f t="shared" si="23"/>
        <v>20</v>
      </c>
      <c r="K75" s="49">
        <f t="shared" si="30"/>
        <v>668</v>
      </c>
      <c r="L75" s="72">
        <f t="shared" si="33"/>
        <v>73</v>
      </c>
      <c r="M75" s="13">
        <f t="shared" si="21"/>
        <v>3.1819444444444445</v>
      </c>
      <c r="N75" s="12">
        <f t="shared" si="34"/>
        <v>3.3005105583772605</v>
      </c>
      <c r="O75" s="12">
        <f t="shared" si="31"/>
        <v>-0.11856611393281602</v>
      </c>
      <c r="P75" s="12">
        <f t="shared" si="32"/>
        <v>1.405792337312951E-2</v>
      </c>
      <c r="Q75" s="96">
        <v>3.3428571428571434</v>
      </c>
      <c r="R75" s="75"/>
      <c r="S75" s="66"/>
      <c r="T75" s="66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</row>
    <row r="76" spans="1:51">
      <c r="A76" s="47">
        <f t="shared" si="24"/>
        <v>3.2236111111111114</v>
      </c>
      <c r="B76" s="47">
        <f t="shared" si="28"/>
        <v>0.8</v>
      </c>
      <c r="C76" s="48">
        <f t="shared" si="25"/>
        <v>5</v>
      </c>
      <c r="D76" s="47">
        <f t="shared" si="26"/>
        <v>29</v>
      </c>
      <c r="E76" s="48">
        <f t="shared" si="29"/>
        <v>72</v>
      </c>
      <c r="F76" s="47">
        <f t="shared" si="27"/>
        <v>12</v>
      </c>
      <c r="G76" s="48">
        <v>5</v>
      </c>
      <c r="H76" s="49">
        <v>10</v>
      </c>
      <c r="I76" s="49">
        <f t="shared" si="22"/>
        <v>19</v>
      </c>
      <c r="J76" s="49">
        <f t="shared" si="23"/>
        <v>20</v>
      </c>
      <c r="K76" s="49">
        <f t="shared" si="30"/>
        <v>698</v>
      </c>
      <c r="L76" s="72">
        <f t="shared" si="33"/>
        <v>74</v>
      </c>
      <c r="M76" s="13">
        <f t="shared" si="21"/>
        <v>3.2861111111111114</v>
      </c>
      <c r="N76" s="12">
        <f t="shared" si="34"/>
        <v>3.3005105583772605</v>
      </c>
      <c r="O76" s="12">
        <f t="shared" si="31"/>
        <v>-1.4399447266149057E-2</v>
      </c>
      <c r="P76" s="12">
        <f t="shared" si="32"/>
        <v>2.0734408157060754E-4</v>
      </c>
      <c r="Q76" s="96">
        <v>3.3440140845070427</v>
      </c>
      <c r="R76" s="75"/>
      <c r="S76" s="66"/>
      <c r="T76" s="66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</row>
    <row r="77" spans="1:51">
      <c r="A77" s="47">
        <f t="shared" si="24"/>
        <v>3.3277777777777775</v>
      </c>
      <c r="B77" s="47">
        <f t="shared" si="28"/>
        <v>0.8</v>
      </c>
      <c r="C77" s="48">
        <f t="shared" si="25"/>
        <v>5.5</v>
      </c>
      <c r="D77" s="47">
        <f t="shared" si="26"/>
        <v>29</v>
      </c>
      <c r="E77" s="48">
        <f t="shared" si="29"/>
        <v>72</v>
      </c>
      <c r="F77" s="47">
        <f t="shared" si="27"/>
        <v>12</v>
      </c>
      <c r="G77" s="48">
        <v>5</v>
      </c>
      <c r="H77" s="49">
        <v>10</v>
      </c>
      <c r="I77" s="49">
        <f t="shared" si="22"/>
        <v>18.5</v>
      </c>
      <c r="J77" s="49">
        <f t="shared" si="23"/>
        <v>20</v>
      </c>
      <c r="K77" s="49">
        <f t="shared" si="30"/>
        <v>728</v>
      </c>
      <c r="L77" s="72">
        <f t="shared" si="33"/>
        <v>75</v>
      </c>
      <c r="M77" s="13">
        <f t="shared" si="21"/>
        <v>3.3902777777777775</v>
      </c>
      <c r="N77" s="12">
        <f t="shared" si="34"/>
        <v>3.3005105583772605</v>
      </c>
      <c r="O77" s="12">
        <f t="shared" si="31"/>
        <v>8.9767219400517018E-2</v>
      </c>
      <c r="P77" s="12">
        <f t="shared" si="32"/>
        <v>8.0581536789005592E-3</v>
      </c>
      <c r="Q77" s="96">
        <v>3.3486111111111114</v>
      </c>
      <c r="R77" s="75"/>
      <c r="S77" s="66"/>
      <c r="T77" s="66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</row>
    <row r="78" spans="1:51">
      <c r="A78" s="51">
        <f t="shared" si="24"/>
        <v>3.4319444444444454</v>
      </c>
      <c r="B78" s="51">
        <f t="shared" si="28"/>
        <v>0.8</v>
      </c>
      <c r="C78" s="52">
        <f t="shared" si="25"/>
        <v>6</v>
      </c>
      <c r="D78" s="51">
        <f t="shared" si="26"/>
        <v>29</v>
      </c>
      <c r="E78" s="52">
        <f t="shared" si="29"/>
        <v>72</v>
      </c>
      <c r="F78" s="51">
        <f t="shared" si="27"/>
        <v>12</v>
      </c>
      <c r="G78" s="52">
        <v>5</v>
      </c>
      <c r="H78" s="53">
        <v>10</v>
      </c>
      <c r="I78" s="53">
        <f t="shared" si="22"/>
        <v>18</v>
      </c>
      <c r="J78" s="53">
        <f t="shared" si="23"/>
        <v>20</v>
      </c>
      <c r="K78" s="53">
        <f t="shared" si="30"/>
        <v>758</v>
      </c>
      <c r="L78" s="72">
        <f t="shared" si="33"/>
        <v>76</v>
      </c>
      <c r="M78" s="13">
        <f t="shared" ref="M78:M102" si="35">A87</f>
        <v>3.1115942028985506</v>
      </c>
      <c r="N78" s="12">
        <f t="shared" si="34"/>
        <v>3.3005105583772605</v>
      </c>
      <c r="O78" s="12">
        <f t="shared" si="31"/>
        <v>-0.18891635547870989</v>
      </c>
      <c r="P78" s="12">
        <f t="shared" si="32"/>
        <v>3.5689389367358278E-2</v>
      </c>
      <c r="Q78" s="96">
        <v>3.3514705882352933</v>
      </c>
      <c r="R78" s="75"/>
      <c r="S78" s="66"/>
      <c r="T78" s="66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</row>
    <row r="79" spans="1:51">
      <c r="A79" s="43">
        <f t="shared" si="24"/>
        <v>2.9736111111111114</v>
      </c>
      <c r="B79" s="43">
        <f t="shared" si="28"/>
        <v>0.8</v>
      </c>
      <c r="C79" s="44">
        <f t="shared" si="25"/>
        <v>4</v>
      </c>
      <c r="D79" s="43">
        <f t="shared" si="26"/>
        <v>28</v>
      </c>
      <c r="E79" s="44">
        <f t="shared" si="29"/>
        <v>72</v>
      </c>
      <c r="F79" s="43">
        <f t="shared" si="27"/>
        <v>12</v>
      </c>
      <c r="G79" s="44">
        <v>5</v>
      </c>
      <c r="H79" s="45">
        <v>10</v>
      </c>
      <c r="I79" s="45">
        <f t="shared" si="22"/>
        <v>19</v>
      </c>
      <c r="J79" s="45">
        <f t="shared" si="23"/>
        <v>20</v>
      </c>
      <c r="K79" s="45">
        <f t="shared" si="30"/>
        <v>626</v>
      </c>
      <c r="L79" s="72">
        <f t="shared" si="33"/>
        <v>77</v>
      </c>
      <c r="M79" s="13">
        <f t="shared" si="35"/>
        <v>3.2148550724637683</v>
      </c>
      <c r="N79" s="12">
        <f t="shared" si="34"/>
        <v>3.3005105583772605</v>
      </c>
      <c r="O79" s="12">
        <f t="shared" si="31"/>
        <v>-8.5655485913492146E-2</v>
      </c>
      <c r="P79" s="12">
        <f t="shared" si="32"/>
        <v>7.3368622670764517E-3</v>
      </c>
      <c r="Q79" s="96">
        <v>3.3607142857142867</v>
      </c>
      <c r="R79" s="75"/>
      <c r="S79" s="66"/>
      <c r="T79" s="66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</row>
    <row r="80" spans="1:51">
      <c r="A80" s="47">
        <f t="shared" si="24"/>
        <v>3.0777777777777775</v>
      </c>
      <c r="B80" s="47">
        <f t="shared" si="28"/>
        <v>0.8</v>
      </c>
      <c r="C80" s="48">
        <f t="shared" si="25"/>
        <v>4.5</v>
      </c>
      <c r="D80" s="47">
        <f t="shared" si="26"/>
        <v>28</v>
      </c>
      <c r="E80" s="48">
        <f t="shared" si="29"/>
        <v>72</v>
      </c>
      <c r="F80" s="47">
        <f t="shared" si="27"/>
        <v>12</v>
      </c>
      <c r="G80" s="48">
        <v>5</v>
      </c>
      <c r="H80" s="49">
        <v>10</v>
      </c>
      <c r="I80" s="49">
        <f t="shared" si="22"/>
        <v>18.5</v>
      </c>
      <c r="J80" s="49">
        <f t="shared" si="23"/>
        <v>20</v>
      </c>
      <c r="K80" s="49">
        <f t="shared" si="30"/>
        <v>656</v>
      </c>
      <c r="L80" s="72">
        <f t="shared" si="33"/>
        <v>78</v>
      </c>
      <c r="M80" s="13">
        <f t="shared" si="35"/>
        <v>3.3181159420289861</v>
      </c>
      <c r="N80" s="12">
        <f t="shared" si="34"/>
        <v>3.3005105583772605</v>
      </c>
      <c r="O80" s="12">
        <f t="shared" si="31"/>
        <v>1.7605383651725592E-2</v>
      </c>
      <c r="P80" s="12">
        <f t="shared" si="32"/>
        <v>3.0994953352444675E-4</v>
      </c>
      <c r="Q80" s="96">
        <v>3.3615942028985506</v>
      </c>
      <c r="R80" s="75"/>
      <c r="S80" s="66"/>
      <c r="T80" s="66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</row>
    <row r="81" spans="1:51">
      <c r="A81" s="47">
        <f t="shared" si="24"/>
        <v>3.1819444444444445</v>
      </c>
      <c r="B81" s="47">
        <f t="shared" si="28"/>
        <v>0.8</v>
      </c>
      <c r="C81" s="48">
        <f t="shared" si="25"/>
        <v>5</v>
      </c>
      <c r="D81" s="47">
        <f t="shared" si="26"/>
        <v>28</v>
      </c>
      <c r="E81" s="48">
        <f t="shared" si="29"/>
        <v>72</v>
      </c>
      <c r="F81" s="47">
        <f t="shared" si="27"/>
        <v>12</v>
      </c>
      <c r="G81" s="48">
        <v>5</v>
      </c>
      <c r="H81" s="49">
        <v>10</v>
      </c>
      <c r="I81" s="49">
        <f t="shared" si="22"/>
        <v>18</v>
      </c>
      <c r="J81" s="49">
        <f t="shared" si="23"/>
        <v>20</v>
      </c>
      <c r="K81" s="49">
        <f t="shared" si="30"/>
        <v>686</v>
      </c>
      <c r="L81" s="72">
        <f t="shared" si="33"/>
        <v>79</v>
      </c>
      <c r="M81" s="13">
        <f t="shared" si="35"/>
        <v>3.4213768115942029</v>
      </c>
      <c r="N81" s="12">
        <f t="shared" si="34"/>
        <v>3.3005105583772605</v>
      </c>
      <c r="O81" s="12">
        <f t="shared" si="31"/>
        <v>0.12086625321694244</v>
      </c>
      <c r="P81" s="12">
        <f t="shared" si="32"/>
        <v>1.460865116670205E-2</v>
      </c>
      <c r="Q81" s="96">
        <v>3.3669014084507047</v>
      </c>
      <c r="R81" s="75"/>
      <c r="S81" s="66"/>
      <c r="T81" s="66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</row>
    <row r="82" spans="1:51">
      <c r="A82" s="47">
        <f t="shared" si="24"/>
        <v>3.2861111111111114</v>
      </c>
      <c r="B82" s="47">
        <f t="shared" si="28"/>
        <v>0.8</v>
      </c>
      <c r="C82" s="48">
        <f t="shared" si="25"/>
        <v>5.5</v>
      </c>
      <c r="D82" s="47">
        <f t="shared" si="26"/>
        <v>28</v>
      </c>
      <c r="E82" s="48">
        <f t="shared" si="29"/>
        <v>72</v>
      </c>
      <c r="F82" s="47">
        <f t="shared" si="27"/>
        <v>12</v>
      </c>
      <c r="G82" s="48">
        <v>5</v>
      </c>
      <c r="H82" s="49">
        <v>10</v>
      </c>
      <c r="I82" s="49">
        <f t="shared" si="22"/>
        <v>17.5</v>
      </c>
      <c r="J82" s="49">
        <f t="shared" si="23"/>
        <v>20</v>
      </c>
      <c r="K82" s="49">
        <f t="shared" si="30"/>
        <v>716</v>
      </c>
      <c r="L82" s="72">
        <f t="shared" si="33"/>
        <v>80</v>
      </c>
      <c r="M82" s="13">
        <f t="shared" si="35"/>
        <v>3.5246376811594207</v>
      </c>
      <c r="N82" s="12">
        <f t="shared" si="34"/>
        <v>3.3005105583772605</v>
      </c>
      <c r="O82" s="12">
        <f t="shared" si="31"/>
        <v>0.22412712278216018</v>
      </c>
      <c r="P82" s="12">
        <f t="shared" si="32"/>
        <v>5.0232967166609507E-2</v>
      </c>
      <c r="Q82" s="96">
        <v>3.3694444444444445</v>
      </c>
      <c r="R82" s="75"/>
      <c r="S82" s="66"/>
      <c r="T82" s="66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</row>
    <row r="83" spans="1:51">
      <c r="A83" s="51">
        <f t="shared" si="24"/>
        <v>3.3902777777777775</v>
      </c>
      <c r="B83" s="51">
        <f t="shared" si="28"/>
        <v>0.8</v>
      </c>
      <c r="C83" s="52">
        <f t="shared" si="25"/>
        <v>6</v>
      </c>
      <c r="D83" s="51">
        <f t="shared" si="26"/>
        <v>28</v>
      </c>
      <c r="E83" s="52">
        <f t="shared" si="29"/>
        <v>72</v>
      </c>
      <c r="F83" s="51">
        <f t="shared" si="27"/>
        <v>12</v>
      </c>
      <c r="G83" s="52">
        <v>5</v>
      </c>
      <c r="H83" s="53">
        <v>10</v>
      </c>
      <c r="I83" s="53">
        <f t="shared" si="22"/>
        <v>17</v>
      </c>
      <c r="J83" s="53">
        <f t="shared" si="23"/>
        <v>20</v>
      </c>
      <c r="K83" s="53">
        <f t="shared" si="30"/>
        <v>746</v>
      </c>
      <c r="L83" s="72">
        <f t="shared" si="33"/>
        <v>81</v>
      </c>
      <c r="M83" s="13">
        <f t="shared" si="35"/>
        <v>3.155072463768116</v>
      </c>
      <c r="N83" s="12">
        <f t="shared" si="34"/>
        <v>3.3005105583772605</v>
      </c>
      <c r="O83" s="12">
        <f t="shared" si="31"/>
        <v>-0.14543809460914447</v>
      </c>
      <c r="P83" s="12">
        <f t="shared" si="32"/>
        <v>2.115223936353846E-2</v>
      </c>
      <c r="Q83" s="96">
        <v>3.3778985507246384</v>
      </c>
      <c r="R83" s="75"/>
      <c r="S83" s="66"/>
      <c r="T83" s="66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</row>
    <row r="84" spans="1:51">
      <c r="A84" s="56"/>
      <c r="B84" s="56"/>
      <c r="C84" s="56"/>
      <c r="D84" s="55"/>
      <c r="E84" s="56"/>
      <c r="F84" s="56"/>
      <c r="G84" s="56"/>
      <c r="H84" s="56"/>
      <c r="I84" s="56"/>
      <c r="J84" s="57"/>
      <c r="K84" s="49"/>
      <c r="L84" s="72">
        <f t="shared" si="33"/>
        <v>82</v>
      </c>
      <c r="M84" s="13">
        <f t="shared" si="35"/>
        <v>3.2583333333333329</v>
      </c>
      <c r="N84" s="12">
        <f t="shared" si="34"/>
        <v>3.3005105583772605</v>
      </c>
      <c r="O84" s="12">
        <f t="shared" si="31"/>
        <v>-4.2177225043927624E-2</v>
      </c>
      <c r="P84" s="12">
        <f t="shared" si="32"/>
        <v>1.7789183124061155E-3</v>
      </c>
      <c r="Q84" s="96">
        <v>3.3808823529411764</v>
      </c>
      <c r="R84" s="75"/>
      <c r="S84" s="66"/>
      <c r="T84" s="66"/>
    </row>
    <row r="85" spans="1:51">
      <c r="A85" s="34" t="s">
        <v>8</v>
      </c>
      <c r="B85" s="35" t="s">
        <v>6</v>
      </c>
      <c r="C85" s="36" t="s">
        <v>21</v>
      </c>
      <c r="D85" s="34" t="s">
        <v>0</v>
      </c>
      <c r="E85" s="34" t="s">
        <v>1</v>
      </c>
      <c r="F85" s="34" t="s">
        <v>22</v>
      </c>
      <c r="G85" s="37" t="s">
        <v>23</v>
      </c>
      <c r="H85" s="37" t="s">
        <v>24</v>
      </c>
      <c r="I85" s="37" t="s">
        <v>25</v>
      </c>
      <c r="J85" s="37" t="s">
        <v>26</v>
      </c>
      <c r="K85" s="37" t="s">
        <v>2</v>
      </c>
      <c r="L85" s="72">
        <f t="shared" si="33"/>
        <v>83</v>
      </c>
      <c r="M85" s="13">
        <f t="shared" si="35"/>
        <v>3.3615942028985506</v>
      </c>
      <c r="N85" s="12">
        <f t="shared" si="34"/>
        <v>3.3005105583772605</v>
      </c>
      <c r="O85" s="12">
        <f t="shared" si="31"/>
        <v>6.1083644521290115E-2</v>
      </c>
      <c r="P85" s="12">
        <f t="shared" si="32"/>
        <v>3.7312116280033359E-3</v>
      </c>
      <c r="Q85" s="96">
        <v>3.3857142857142861</v>
      </c>
      <c r="R85" s="75"/>
      <c r="S85" s="66"/>
      <c r="T85" s="66"/>
    </row>
    <row r="86" spans="1:51">
      <c r="A86" s="38" t="s">
        <v>27</v>
      </c>
      <c r="B86" s="39" t="s">
        <v>27</v>
      </c>
      <c r="C86" s="40" t="s">
        <v>3</v>
      </c>
      <c r="D86" s="41" t="s">
        <v>3</v>
      </c>
      <c r="E86" s="41" t="s">
        <v>3</v>
      </c>
      <c r="F86" s="58" t="s">
        <v>3</v>
      </c>
      <c r="G86" s="42" t="s">
        <v>3</v>
      </c>
      <c r="H86" s="42" t="s">
        <v>3</v>
      </c>
      <c r="I86" s="42" t="s">
        <v>3</v>
      </c>
      <c r="J86" s="42" t="s">
        <v>3</v>
      </c>
      <c r="K86" s="42" t="s">
        <v>28</v>
      </c>
      <c r="L86" s="72">
        <f t="shared" si="33"/>
        <v>84</v>
      </c>
      <c r="M86" s="13">
        <f t="shared" si="35"/>
        <v>3.4648550724637683</v>
      </c>
      <c r="N86" s="12">
        <f t="shared" si="34"/>
        <v>3.3005105583772605</v>
      </c>
      <c r="O86" s="12">
        <f t="shared" si="31"/>
        <v>0.16434451408650785</v>
      </c>
      <c r="P86" s="12">
        <f t="shared" si="32"/>
        <v>2.7009119310330378E-2</v>
      </c>
      <c r="Q86" s="96">
        <v>3.3862676056338028</v>
      </c>
      <c r="R86" s="75"/>
      <c r="S86" s="66"/>
      <c r="T86" s="66"/>
    </row>
    <row r="87" spans="1:51">
      <c r="A87" s="43">
        <f>(K87/10000*2500)/(E87/100)*10/1000+B87</f>
        <v>3.1115942028985506</v>
      </c>
      <c r="B87" s="43">
        <f>I145</f>
        <v>0.8</v>
      </c>
      <c r="C87" s="44">
        <f>C59</f>
        <v>4</v>
      </c>
      <c r="D87" s="43">
        <f>D3</f>
        <v>30</v>
      </c>
      <c r="E87" s="44">
        <f>E3-1</f>
        <v>69</v>
      </c>
      <c r="F87" s="43">
        <f>F3</f>
        <v>12</v>
      </c>
      <c r="G87" s="44">
        <v>5</v>
      </c>
      <c r="H87" s="45">
        <v>10</v>
      </c>
      <c r="I87" s="45">
        <f t="shared" ref="I87:I111" si="36">D87-C87-G87</f>
        <v>21</v>
      </c>
      <c r="J87" s="45">
        <f t="shared" ref="J87:J111" si="37">(E87-2*H87-F87)/2</f>
        <v>18.5</v>
      </c>
      <c r="K87" s="45">
        <f t="shared" si="30"/>
        <v>638</v>
      </c>
      <c r="L87" s="72">
        <f t="shared" si="33"/>
        <v>85</v>
      </c>
      <c r="M87" s="13">
        <f t="shared" si="35"/>
        <v>3.5681159420289852</v>
      </c>
      <c r="N87" s="12">
        <f t="shared" si="34"/>
        <v>3.3005105583772605</v>
      </c>
      <c r="O87" s="12">
        <f t="shared" si="31"/>
        <v>0.2676053836517247</v>
      </c>
      <c r="P87" s="12">
        <f t="shared" si="32"/>
        <v>7.1612641359386761E-2</v>
      </c>
      <c r="Q87" s="96">
        <v>3.3902777777777775</v>
      </c>
      <c r="R87" s="75"/>
      <c r="S87" s="66"/>
      <c r="T87" s="66"/>
    </row>
    <row r="88" spans="1:51">
      <c r="A88" s="47">
        <f t="shared" ref="A88:A111" si="38">(K88/10000*2500)/(E88/100)*10/1000+B88</f>
        <v>3.2148550724637683</v>
      </c>
      <c r="B88" s="47">
        <f>B87</f>
        <v>0.8</v>
      </c>
      <c r="C88" s="48">
        <f t="shared" ref="C88:C111" si="39">C60</f>
        <v>4.5</v>
      </c>
      <c r="D88" s="47">
        <f t="shared" ref="D88:D139" si="40">D4</f>
        <v>30</v>
      </c>
      <c r="E88" s="48">
        <f>E87</f>
        <v>69</v>
      </c>
      <c r="F88" s="47">
        <f t="shared" ref="F88:F111" si="41">F4</f>
        <v>12</v>
      </c>
      <c r="G88" s="48">
        <v>5</v>
      </c>
      <c r="H88" s="49">
        <v>10</v>
      </c>
      <c r="I88" s="49">
        <f t="shared" si="36"/>
        <v>20.5</v>
      </c>
      <c r="J88" s="49">
        <f t="shared" si="37"/>
        <v>18.5</v>
      </c>
      <c r="K88" s="49">
        <f t="shared" si="30"/>
        <v>666.5</v>
      </c>
      <c r="L88" s="72">
        <f t="shared" si="33"/>
        <v>86</v>
      </c>
      <c r="M88" s="13">
        <f t="shared" si="35"/>
        <v>3.1985507246376814</v>
      </c>
      <c r="N88" s="12">
        <f t="shared" si="34"/>
        <v>3.3005105583772605</v>
      </c>
      <c r="O88" s="12">
        <f t="shared" si="31"/>
        <v>-0.10195983373957906</v>
      </c>
      <c r="P88" s="12">
        <f t="shared" si="32"/>
        <v>1.0395807696202606E-2</v>
      </c>
      <c r="Q88" s="96">
        <v>3.3955882352941176</v>
      </c>
      <c r="T88" s="66"/>
    </row>
    <row r="89" spans="1:51">
      <c r="A89" s="47">
        <f t="shared" si="38"/>
        <v>3.3181159420289861</v>
      </c>
      <c r="B89" s="47">
        <f t="shared" ref="B89:B111" si="42">B88</f>
        <v>0.8</v>
      </c>
      <c r="C89" s="48">
        <f t="shared" si="39"/>
        <v>5</v>
      </c>
      <c r="D89" s="47">
        <f t="shared" si="40"/>
        <v>30</v>
      </c>
      <c r="E89" s="48">
        <f t="shared" ref="E89:E111" si="43">E88</f>
        <v>69</v>
      </c>
      <c r="F89" s="47">
        <f t="shared" si="41"/>
        <v>12</v>
      </c>
      <c r="G89" s="48">
        <v>5</v>
      </c>
      <c r="H89" s="49">
        <v>10</v>
      </c>
      <c r="I89" s="49">
        <f t="shared" si="36"/>
        <v>20</v>
      </c>
      <c r="J89" s="49">
        <f t="shared" si="37"/>
        <v>18.5</v>
      </c>
      <c r="K89" s="49">
        <f t="shared" si="30"/>
        <v>695</v>
      </c>
      <c r="L89" s="72">
        <f t="shared" si="33"/>
        <v>87</v>
      </c>
      <c r="M89" s="13">
        <f t="shared" si="35"/>
        <v>3.3018115942028992</v>
      </c>
      <c r="N89" s="12">
        <f t="shared" si="34"/>
        <v>3.3005105583772605</v>
      </c>
      <c r="O89" s="12">
        <f t="shared" si="31"/>
        <v>1.3010358256386745E-3</v>
      </c>
      <c r="P89" s="12">
        <f t="shared" si="32"/>
        <v>1.6926942195953075E-6</v>
      </c>
      <c r="Q89" s="96">
        <v>3.4035714285714294</v>
      </c>
      <c r="R89" s="75"/>
      <c r="S89" s="66"/>
      <c r="T89" s="66"/>
    </row>
    <row r="90" spans="1:51">
      <c r="A90" s="47">
        <f t="shared" si="38"/>
        <v>3.4213768115942029</v>
      </c>
      <c r="B90" s="47">
        <f t="shared" si="42"/>
        <v>0.8</v>
      </c>
      <c r="C90" s="48">
        <f t="shared" si="39"/>
        <v>5.5</v>
      </c>
      <c r="D90" s="47">
        <f t="shared" si="40"/>
        <v>30</v>
      </c>
      <c r="E90" s="48">
        <f t="shared" si="43"/>
        <v>69</v>
      </c>
      <c r="F90" s="47">
        <f t="shared" si="41"/>
        <v>12</v>
      </c>
      <c r="G90" s="48">
        <v>5</v>
      </c>
      <c r="H90" s="49">
        <v>10</v>
      </c>
      <c r="I90" s="49">
        <f t="shared" si="36"/>
        <v>19.5</v>
      </c>
      <c r="J90" s="49">
        <f t="shared" si="37"/>
        <v>18.5</v>
      </c>
      <c r="K90" s="49">
        <f t="shared" si="30"/>
        <v>723.5</v>
      </c>
      <c r="L90" s="72">
        <f t="shared" si="33"/>
        <v>88</v>
      </c>
      <c r="M90" s="13">
        <f t="shared" si="35"/>
        <v>3.405072463768116</v>
      </c>
      <c r="N90" s="12">
        <f t="shared" si="34"/>
        <v>3.3005105583772605</v>
      </c>
      <c r="O90" s="12">
        <f t="shared" si="31"/>
        <v>0.10456190539085553</v>
      </c>
      <c r="P90" s="12">
        <f t="shared" si="32"/>
        <v>1.0933192058966222E-2</v>
      </c>
      <c r="Q90" s="96">
        <v>3.405072463768116</v>
      </c>
      <c r="R90" s="75"/>
      <c r="S90" s="66"/>
      <c r="T90" s="66"/>
    </row>
    <row r="91" spans="1:51">
      <c r="A91" s="51">
        <f t="shared" si="38"/>
        <v>3.5246376811594207</v>
      </c>
      <c r="B91" s="51">
        <f t="shared" si="42"/>
        <v>0.8</v>
      </c>
      <c r="C91" s="52">
        <f t="shared" si="39"/>
        <v>6</v>
      </c>
      <c r="D91" s="51">
        <f t="shared" si="40"/>
        <v>30</v>
      </c>
      <c r="E91" s="52">
        <f t="shared" si="43"/>
        <v>69</v>
      </c>
      <c r="F91" s="51">
        <f t="shared" si="41"/>
        <v>12</v>
      </c>
      <c r="G91" s="52">
        <v>5</v>
      </c>
      <c r="H91" s="53">
        <v>10</v>
      </c>
      <c r="I91" s="53">
        <f t="shared" si="36"/>
        <v>19</v>
      </c>
      <c r="J91" s="53">
        <f t="shared" si="37"/>
        <v>18.5</v>
      </c>
      <c r="K91" s="53">
        <f t="shared" si="30"/>
        <v>752</v>
      </c>
      <c r="L91" s="72">
        <f t="shared" si="33"/>
        <v>89</v>
      </c>
      <c r="M91" s="13">
        <f t="shared" si="35"/>
        <v>3.5083333333333337</v>
      </c>
      <c r="N91" s="12">
        <f t="shared" si="34"/>
        <v>3.3005105583772605</v>
      </c>
      <c r="O91" s="12">
        <f t="shared" si="31"/>
        <v>0.20782277495607326</v>
      </c>
      <c r="P91" s="12">
        <f t="shared" si="32"/>
        <v>4.3190305790442675E-2</v>
      </c>
      <c r="Q91" s="96">
        <v>3.4056338028169018</v>
      </c>
      <c r="R91" s="75"/>
      <c r="S91" s="66"/>
      <c r="T91" s="66"/>
    </row>
    <row r="92" spans="1:51">
      <c r="A92" s="43">
        <f t="shared" si="38"/>
        <v>3.155072463768116</v>
      </c>
      <c r="B92" s="43">
        <f t="shared" si="42"/>
        <v>0.8</v>
      </c>
      <c r="C92" s="44">
        <f t="shared" si="39"/>
        <v>4</v>
      </c>
      <c r="D92" s="43">
        <f t="shared" si="40"/>
        <v>31</v>
      </c>
      <c r="E92" s="44">
        <f t="shared" si="43"/>
        <v>69</v>
      </c>
      <c r="F92" s="43">
        <f t="shared" si="41"/>
        <v>12</v>
      </c>
      <c r="G92" s="44">
        <v>5</v>
      </c>
      <c r="H92" s="45">
        <v>10</v>
      </c>
      <c r="I92" s="45">
        <f t="shared" si="36"/>
        <v>22</v>
      </c>
      <c r="J92" s="45">
        <f t="shared" si="37"/>
        <v>18.5</v>
      </c>
      <c r="K92" s="45">
        <f t="shared" si="30"/>
        <v>650</v>
      </c>
      <c r="L92" s="72">
        <f t="shared" si="33"/>
        <v>90</v>
      </c>
      <c r="M92" s="13">
        <f t="shared" si="35"/>
        <v>3.6115942028985506</v>
      </c>
      <c r="N92" s="12">
        <f t="shared" si="34"/>
        <v>3.3005105583772605</v>
      </c>
      <c r="O92" s="12">
        <f t="shared" si="31"/>
        <v>0.31108364452129011</v>
      </c>
      <c r="P92" s="12">
        <f t="shared" si="32"/>
        <v>9.6773033888648399E-2</v>
      </c>
      <c r="Q92" s="96">
        <v>3.4111111111111114</v>
      </c>
      <c r="R92" s="75"/>
      <c r="S92" s="66"/>
      <c r="T92" s="66"/>
    </row>
    <row r="93" spans="1:51">
      <c r="A93" s="47">
        <f t="shared" si="38"/>
        <v>3.2583333333333329</v>
      </c>
      <c r="B93" s="47">
        <f t="shared" si="42"/>
        <v>0.8</v>
      </c>
      <c r="C93" s="48">
        <f t="shared" si="39"/>
        <v>4.5</v>
      </c>
      <c r="D93" s="47">
        <f t="shared" si="40"/>
        <v>31</v>
      </c>
      <c r="E93" s="48">
        <f t="shared" si="43"/>
        <v>69</v>
      </c>
      <c r="F93" s="47">
        <f t="shared" si="41"/>
        <v>12</v>
      </c>
      <c r="G93" s="48">
        <v>5</v>
      </c>
      <c r="H93" s="49">
        <v>10</v>
      </c>
      <c r="I93" s="49">
        <f t="shared" si="36"/>
        <v>21.5</v>
      </c>
      <c r="J93" s="49">
        <f t="shared" si="37"/>
        <v>18.5</v>
      </c>
      <c r="K93" s="49">
        <f t="shared" si="30"/>
        <v>678.5</v>
      </c>
      <c r="L93" s="72">
        <f t="shared" si="33"/>
        <v>91</v>
      </c>
      <c r="M93" s="13">
        <f t="shared" si="35"/>
        <v>3.0681159420289852</v>
      </c>
      <c r="N93" s="12">
        <f t="shared" si="34"/>
        <v>3.3005105583772605</v>
      </c>
      <c r="O93" s="12">
        <f t="shared" si="31"/>
        <v>-0.2323946163482753</v>
      </c>
      <c r="P93" s="12">
        <f t="shared" si="32"/>
        <v>5.4007257707662064E-2</v>
      </c>
      <c r="Q93" s="96">
        <v>3.4213768115942029</v>
      </c>
      <c r="R93" s="75"/>
      <c r="S93" s="66"/>
      <c r="T93" s="66"/>
    </row>
    <row r="94" spans="1:51">
      <c r="A94" s="47">
        <f t="shared" si="38"/>
        <v>3.3615942028985506</v>
      </c>
      <c r="B94" s="47">
        <f t="shared" si="42"/>
        <v>0.8</v>
      </c>
      <c r="C94" s="48">
        <f t="shared" si="39"/>
        <v>5</v>
      </c>
      <c r="D94" s="47">
        <f t="shared" si="40"/>
        <v>31</v>
      </c>
      <c r="E94" s="48">
        <f t="shared" si="43"/>
        <v>69</v>
      </c>
      <c r="F94" s="47">
        <f t="shared" si="41"/>
        <v>12</v>
      </c>
      <c r="G94" s="48">
        <v>5</v>
      </c>
      <c r="H94" s="49">
        <v>10</v>
      </c>
      <c r="I94" s="49">
        <f t="shared" si="36"/>
        <v>21</v>
      </c>
      <c r="J94" s="49">
        <f t="shared" si="37"/>
        <v>18.5</v>
      </c>
      <c r="K94" s="49">
        <f t="shared" si="30"/>
        <v>707</v>
      </c>
      <c r="L94" s="72">
        <f t="shared" si="33"/>
        <v>92</v>
      </c>
      <c r="M94" s="13">
        <f t="shared" si="35"/>
        <v>3.1713768115942029</v>
      </c>
      <c r="N94" s="12">
        <f t="shared" si="34"/>
        <v>3.3005105583772605</v>
      </c>
      <c r="O94" s="12">
        <f t="shared" si="31"/>
        <v>-0.12913374678305756</v>
      </c>
      <c r="P94" s="12">
        <f t="shared" si="32"/>
        <v>1.6675524558230827E-2</v>
      </c>
      <c r="Q94" s="96">
        <v>3.4214285714285726</v>
      </c>
      <c r="R94" s="75"/>
      <c r="S94" s="66"/>
      <c r="T94" s="66"/>
    </row>
    <row r="95" spans="1:51">
      <c r="A95" s="47">
        <f t="shared" si="38"/>
        <v>3.4648550724637683</v>
      </c>
      <c r="B95" s="47">
        <f t="shared" si="42"/>
        <v>0.8</v>
      </c>
      <c r="C95" s="48">
        <f t="shared" si="39"/>
        <v>5.5</v>
      </c>
      <c r="D95" s="47">
        <f t="shared" si="40"/>
        <v>31</v>
      </c>
      <c r="E95" s="48">
        <f t="shared" si="43"/>
        <v>69</v>
      </c>
      <c r="F95" s="47">
        <f t="shared" si="41"/>
        <v>12</v>
      </c>
      <c r="G95" s="48">
        <v>5</v>
      </c>
      <c r="H95" s="49">
        <v>10</v>
      </c>
      <c r="I95" s="49">
        <f t="shared" si="36"/>
        <v>20.5</v>
      </c>
      <c r="J95" s="49">
        <f t="shared" si="37"/>
        <v>18.5</v>
      </c>
      <c r="K95" s="49">
        <f t="shared" si="30"/>
        <v>735.5</v>
      </c>
      <c r="L95" s="72">
        <f t="shared" si="33"/>
        <v>93</v>
      </c>
      <c r="M95" s="13">
        <f t="shared" si="35"/>
        <v>3.2746376811594207</v>
      </c>
      <c r="N95" s="12">
        <f t="shared" si="34"/>
        <v>3.3005105583772605</v>
      </c>
      <c r="O95" s="12">
        <f t="shared" si="31"/>
        <v>-2.5872877217839818E-2</v>
      </c>
      <c r="P95" s="12">
        <f t="shared" si="32"/>
        <v>6.6940577552941465E-4</v>
      </c>
      <c r="Q95" s="96">
        <v>3.4249999999999998</v>
      </c>
      <c r="R95" s="75"/>
      <c r="S95" s="66"/>
      <c r="T95" s="66"/>
    </row>
    <row r="96" spans="1:51">
      <c r="A96" s="51">
        <f t="shared" si="38"/>
        <v>3.5681159420289852</v>
      </c>
      <c r="B96" s="51">
        <f t="shared" si="42"/>
        <v>0.8</v>
      </c>
      <c r="C96" s="52">
        <f t="shared" si="39"/>
        <v>6</v>
      </c>
      <c r="D96" s="51">
        <f t="shared" si="40"/>
        <v>31</v>
      </c>
      <c r="E96" s="52">
        <f t="shared" si="43"/>
        <v>69</v>
      </c>
      <c r="F96" s="51">
        <f t="shared" si="41"/>
        <v>12</v>
      </c>
      <c r="G96" s="52">
        <v>5</v>
      </c>
      <c r="H96" s="53">
        <v>10</v>
      </c>
      <c r="I96" s="53">
        <f t="shared" si="36"/>
        <v>20</v>
      </c>
      <c r="J96" s="53">
        <f t="shared" si="37"/>
        <v>18.5</v>
      </c>
      <c r="K96" s="53">
        <f t="shared" si="30"/>
        <v>764</v>
      </c>
      <c r="L96" s="72">
        <f t="shared" si="33"/>
        <v>94</v>
      </c>
      <c r="M96" s="13">
        <f t="shared" si="35"/>
        <v>3.3778985507246384</v>
      </c>
      <c r="N96" s="12">
        <f t="shared" si="34"/>
        <v>3.3005105583772605</v>
      </c>
      <c r="O96" s="12">
        <f t="shared" si="31"/>
        <v>7.7387992347377921E-2</v>
      </c>
      <c r="P96" s="12">
        <f t="shared" si="32"/>
        <v>5.9889013595578232E-3</v>
      </c>
      <c r="Q96" s="96">
        <v>3.4285211267605629</v>
      </c>
      <c r="R96" s="75"/>
      <c r="S96" s="66"/>
      <c r="T96" s="66"/>
    </row>
    <row r="97" spans="1:20">
      <c r="A97" s="43">
        <f t="shared" si="38"/>
        <v>3.1985507246376814</v>
      </c>
      <c r="B97" s="43">
        <f t="shared" si="42"/>
        <v>0.8</v>
      </c>
      <c r="C97" s="44">
        <f t="shared" si="39"/>
        <v>4</v>
      </c>
      <c r="D97" s="43">
        <f t="shared" si="40"/>
        <v>32</v>
      </c>
      <c r="E97" s="44">
        <f t="shared" si="43"/>
        <v>69</v>
      </c>
      <c r="F97" s="43">
        <f t="shared" si="41"/>
        <v>12</v>
      </c>
      <c r="G97" s="44">
        <v>5</v>
      </c>
      <c r="H97" s="45">
        <v>10</v>
      </c>
      <c r="I97" s="45">
        <f t="shared" si="36"/>
        <v>23</v>
      </c>
      <c r="J97" s="45">
        <f t="shared" si="37"/>
        <v>18.5</v>
      </c>
      <c r="K97" s="45">
        <f t="shared" si="30"/>
        <v>662</v>
      </c>
      <c r="L97" s="72">
        <f t="shared" si="33"/>
        <v>95</v>
      </c>
      <c r="M97" s="13">
        <f t="shared" si="35"/>
        <v>3.4811594202898553</v>
      </c>
      <c r="N97" s="12">
        <f t="shared" si="34"/>
        <v>3.3005105583772605</v>
      </c>
      <c r="O97" s="12">
        <f t="shared" si="31"/>
        <v>0.18064886191259477</v>
      </c>
      <c r="P97" s="12">
        <f t="shared" si="32"/>
        <v>3.2634011310315736E-2</v>
      </c>
      <c r="Q97" s="96">
        <v>3.4319444444444454</v>
      </c>
      <c r="R97" s="75"/>
      <c r="S97" s="66"/>
      <c r="T97" s="66"/>
    </row>
    <row r="98" spans="1:20">
      <c r="A98" s="47">
        <f t="shared" si="38"/>
        <v>3.3018115942028992</v>
      </c>
      <c r="B98" s="47">
        <f t="shared" si="42"/>
        <v>0.8</v>
      </c>
      <c r="C98" s="48">
        <f t="shared" si="39"/>
        <v>4.5</v>
      </c>
      <c r="D98" s="47">
        <f t="shared" si="40"/>
        <v>32</v>
      </c>
      <c r="E98" s="48">
        <f t="shared" si="43"/>
        <v>69</v>
      </c>
      <c r="F98" s="47">
        <f t="shared" si="41"/>
        <v>12</v>
      </c>
      <c r="G98" s="48">
        <v>5</v>
      </c>
      <c r="H98" s="49">
        <v>10</v>
      </c>
      <c r="I98" s="49">
        <f t="shared" si="36"/>
        <v>22.5</v>
      </c>
      <c r="J98" s="49">
        <f t="shared" si="37"/>
        <v>18.5</v>
      </c>
      <c r="K98" s="49">
        <f t="shared" si="30"/>
        <v>690.5</v>
      </c>
      <c r="L98" s="72">
        <f t="shared" si="33"/>
        <v>96</v>
      </c>
      <c r="M98" s="13">
        <f t="shared" si="35"/>
        <v>3.0246376811594207</v>
      </c>
      <c r="N98" s="12">
        <f t="shared" si="34"/>
        <v>3.3005105583772605</v>
      </c>
      <c r="O98" s="12">
        <f t="shared" si="31"/>
        <v>-0.27587287721783982</v>
      </c>
      <c r="P98" s="12">
        <f t="shared" si="32"/>
        <v>7.6105844384449325E-2</v>
      </c>
      <c r="Q98" s="96">
        <v>3.4376811594202898</v>
      </c>
      <c r="R98" s="75"/>
      <c r="S98" s="66"/>
      <c r="T98" s="66"/>
    </row>
    <row r="99" spans="1:20">
      <c r="A99" s="47">
        <f t="shared" si="38"/>
        <v>3.405072463768116</v>
      </c>
      <c r="B99" s="47">
        <f t="shared" si="42"/>
        <v>0.8</v>
      </c>
      <c r="C99" s="48">
        <f t="shared" si="39"/>
        <v>5</v>
      </c>
      <c r="D99" s="47">
        <f t="shared" si="40"/>
        <v>32</v>
      </c>
      <c r="E99" s="48">
        <f t="shared" si="43"/>
        <v>69</v>
      </c>
      <c r="F99" s="47">
        <f t="shared" si="41"/>
        <v>12</v>
      </c>
      <c r="G99" s="48">
        <v>5</v>
      </c>
      <c r="H99" s="49">
        <v>10</v>
      </c>
      <c r="I99" s="49">
        <f t="shared" si="36"/>
        <v>22</v>
      </c>
      <c r="J99" s="49">
        <f t="shared" si="37"/>
        <v>18.5</v>
      </c>
      <c r="K99" s="49">
        <f t="shared" si="30"/>
        <v>719</v>
      </c>
      <c r="L99" s="72">
        <f t="shared" si="33"/>
        <v>97</v>
      </c>
      <c r="M99" s="13">
        <f t="shared" si="35"/>
        <v>3.1278985507246384</v>
      </c>
      <c r="N99" s="12">
        <f t="shared" si="34"/>
        <v>3.3005105583772605</v>
      </c>
      <c r="O99" s="12">
        <f t="shared" si="31"/>
        <v>-0.17261200765262208</v>
      </c>
      <c r="P99" s="12">
        <f t="shared" si="32"/>
        <v>2.9794905185868862E-2</v>
      </c>
      <c r="Q99" s="96">
        <v>3.4397058823529409</v>
      </c>
      <c r="R99" s="75"/>
      <c r="S99" s="66"/>
      <c r="T99" s="66"/>
    </row>
    <row r="100" spans="1:20">
      <c r="A100" s="47">
        <f t="shared" si="38"/>
        <v>3.5083333333333337</v>
      </c>
      <c r="B100" s="47">
        <f t="shared" si="42"/>
        <v>0.8</v>
      </c>
      <c r="C100" s="48">
        <f t="shared" si="39"/>
        <v>5.5</v>
      </c>
      <c r="D100" s="47">
        <f t="shared" si="40"/>
        <v>32</v>
      </c>
      <c r="E100" s="48">
        <f t="shared" si="43"/>
        <v>69</v>
      </c>
      <c r="F100" s="47">
        <f t="shared" si="41"/>
        <v>12</v>
      </c>
      <c r="G100" s="48">
        <v>5</v>
      </c>
      <c r="H100" s="49">
        <v>10</v>
      </c>
      <c r="I100" s="49">
        <f t="shared" si="36"/>
        <v>21.5</v>
      </c>
      <c r="J100" s="49">
        <f t="shared" si="37"/>
        <v>18.5</v>
      </c>
      <c r="K100" s="49">
        <f t="shared" si="30"/>
        <v>747.5</v>
      </c>
      <c r="L100" s="72">
        <f t="shared" si="33"/>
        <v>98</v>
      </c>
      <c r="M100" s="13">
        <f t="shared" si="35"/>
        <v>3.2311594202898553</v>
      </c>
      <c r="N100" s="12">
        <f t="shared" si="34"/>
        <v>3.3005105583772605</v>
      </c>
      <c r="O100" s="12">
        <f t="shared" si="31"/>
        <v>-6.9351138087405229E-2</v>
      </c>
      <c r="P100" s="12">
        <f t="shared" si="32"/>
        <v>4.8095803540183484E-3</v>
      </c>
      <c r="Q100" s="96">
        <v>3.4464285714285712</v>
      </c>
      <c r="R100" s="75"/>
      <c r="S100" s="66"/>
      <c r="T100" s="66"/>
    </row>
    <row r="101" spans="1:20">
      <c r="A101" s="51">
        <f t="shared" si="38"/>
        <v>3.6115942028985506</v>
      </c>
      <c r="B101" s="51">
        <f t="shared" si="42"/>
        <v>0.8</v>
      </c>
      <c r="C101" s="52">
        <f t="shared" si="39"/>
        <v>6</v>
      </c>
      <c r="D101" s="51">
        <f t="shared" si="40"/>
        <v>32</v>
      </c>
      <c r="E101" s="52">
        <f t="shared" si="43"/>
        <v>69</v>
      </c>
      <c r="F101" s="51">
        <f t="shared" si="41"/>
        <v>12</v>
      </c>
      <c r="G101" s="52">
        <v>5</v>
      </c>
      <c r="H101" s="53">
        <v>10</v>
      </c>
      <c r="I101" s="53">
        <f t="shared" si="36"/>
        <v>21</v>
      </c>
      <c r="J101" s="53">
        <f t="shared" si="37"/>
        <v>18.5</v>
      </c>
      <c r="K101" s="53">
        <f t="shared" si="30"/>
        <v>776</v>
      </c>
      <c r="L101" s="72">
        <f t="shared" si="33"/>
        <v>99</v>
      </c>
      <c r="M101" s="13">
        <f t="shared" si="35"/>
        <v>3.334420289855073</v>
      </c>
      <c r="N101" s="12">
        <f t="shared" si="34"/>
        <v>3.3005105583772605</v>
      </c>
      <c r="O101" s="12">
        <f t="shared" si="31"/>
        <v>3.390973147781251E-2</v>
      </c>
      <c r="P101" s="12">
        <f t="shared" si="32"/>
        <v>1.1498698888973487E-3</v>
      </c>
      <c r="Q101" s="96">
        <v>3.4478873239436618</v>
      </c>
      <c r="R101" s="75"/>
      <c r="S101" s="66"/>
      <c r="T101" s="66"/>
    </row>
    <row r="102" spans="1:20">
      <c r="A102" s="43">
        <f t="shared" si="38"/>
        <v>3.0681159420289852</v>
      </c>
      <c r="B102" s="43">
        <f t="shared" si="42"/>
        <v>0.8</v>
      </c>
      <c r="C102" s="44">
        <f t="shared" si="39"/>
        <v>4</v>
      </c>
      <c r="D102" s="43">
        <f t="shared" si="40"/>
        <v>29</v>
      </c>
      <c r="E102" s="44">
        <f t="shared" si="43"/>
        <v>69</v>
      </c>
      <c r="F102" s="43">
        <f t="shared" si="41"/>
        <v>12</v>
      </c>
      <c r="G102" s="44">
        <v>5</v>
      </c>
      <c r="H102" s="45">
        <v>10</v>
      </c>
      <c r="I102" s="45">
        <f t="shared" si="36"/>
        <v>20</v>
      </c>
      <c r="J102" s="45">
        <f t="shared" si="37"/>
        <v>18.5</v>
      </c>
      <c r="K102" s="45">
        <f t="shared" si="30"/>
        <v>626</v>
      </c>
      <c r="L102" s="72">
        <f t="shared" si="33"/>
        <v>100</v>
      </c>
      <c r="M102" s="13">
        <f t="shared" si="35"/>
        <v>3.4376811594202898</v>
      </c>
      <c r="N102" s="12">
        <f t="shared" si="34"/>
        <v>3.3005105583772605</v>
      </c>
      <c r="O102" s="12">
        <f t="shared" si="31"/>
        <v>0.13717060104302936</v>
      </c>
      <c r="P102" s="12">
        <f t="shared" si="32"/>
        <v>1.8815773790505929E-2</v>
      </c>
      <c r="Q102" s="96">
        <v>3.4527777777777775</v>
      </c>
      <c r="R102" s="75"/>
      <c r="S102" s="66"/>
      <c r="T102" s="66"/>
    </row>
    <row r="103" spans="1:20">
      <c r="A103" s="47">
        <f t="shared" si="38"/>
        <v>3.1713768115942029</v>
      </c>
      <c r="B103" s="47">
        <f t="shared" si="42"/>
        <v>0.8</v>
      </c>
      <c r="C103" s="48">
        <f t="shared" si="39"/>
        <v>4.5</v>
      </c>
      <c r="D103" s="47">
        <f t="shared" si="40"/>
        <v>29</v>
      </c>
      <c r="E103" s="48">
        <f t="shared" si="43"/>
        <v>69</v>
      </c>
      <c r="F103" s="47">
        <f t="shared" si="41"/>
        <v>12</v>
      </c>
      <c r="G103" s="48">
        <v>5</v>
      </c>
      <c r="H103" s="49">
        <v>10</v>
      </c>
      <c r="I103" s="49">
        <f t="shared" si="36"/>
        <v>19.5</v>
      </c>
      <c r="J103" s="49">
        <f t="shared" si="37"/>
        <v>18.5</v>
      </c>
      <c r="K103" s="49">
        <f t="shared" si="30"/>
        <v>654.5</v>
      </c>
      <c r="L103" s="72">
        <f t="shared" si="33"/>
        <v>101</v>
      </c>
      <c r="M103" s="13">
        <f t="shared" ref="M103:M127" si="44">A115</f>
        <v>3.1308823529411764</v>
      </c>
      <c r="N103" s="12">
        <f t="shared" si="34"/>
        <v>3.3005105583772605</v>
      </c>
      <c r="O103" s="12">
        <f t="shared" si="31"/>
        <v>-0.16962820543608403</v>
      </c>
      <c r="P103" s="12">
        <f t="shared" si="32"/>
        <v>2.8773728079466328E-2</v>
      </c>
      <c r="Q103" s="96">
        <v>3.4544117647058821</v>
      </c>
      <c r="R103" s="75"/>
      <c r="S103" s="66"/>
      <c r="T103" s="66"/>
    </row>
    <row r="104" spans="1:20">
      <c r="A104" s="47">
        <f t="shared" si="38"/>
        <v>3.2746376811594207</v>
      </c>
      <c r="B104" s="47">
        <f t="shared" si="42"/>
        <v>0.8</v>
      </c>
      <c r="C104" s="48">
        <f t="shared" si="39"/>
        <v>5</v>
      </c>
      <c r="D104" s="47">
        <f t="shared" si="40"/>
        <v>29</v>
      </c>
      <c r="E104" s="48">
        <f t="shared" si="43"/>
        <v>69</v>
      </c>
      <c r="F104" s="47">
        <f t="shared" si="41"/>
        <v>12</v>
      </c>
      <c r="G104" s="48">
        <v>5</v>
      </c>
      <c r="H104" s="49">
        <v>10</v>
      </c>
      <c r="I104" s="49">
        <f t="shared" si="36"/>
        <v>19</v>
      </c>
      <c r="J104" s="49">
        <f t="shared" si="37"/>
        <v>18.5</v>
      </c>
      <c r="K104" s="49">
        <f t="shared" si="30"/>
        <v>683</v>
      </c>
      <c r="L104" s="72">
        <f t="shared" si="33"/>
        <v>102</v>
      </c>
      <c r="M104" s="13">
        <f t="shared" si="44"/>
        <v>3.2338235294117652</v>
      </c>
      <c r="N104" s="12">
        <f t="shared" si="34"/>
        <v>3.3005105583772605</v>
      </c>
      <c r="O104" s="12">
        <f t="shared" si="31"/>
        <v>-6.6687028965495276E-2</v>
      </c>
      <c r="P104" s="12">
        <f t="shared" si="32"/>
        <v>4.4471598322448061E-3</v>
      </c>
      <c r="Q104" s="96">
        <v>3.4642857142857144</v>
      </c>
      <c r="R104" s="75"/>
      <c r="S104" s="66"/>
      <c r="T104" s="66"/>
    </row>
    <row r="105" spans="1:20">
      <c r="A105" s="47">
        <f t="shared" si="38"/>
        <v>3.3778985507246384</v>
      </c>
      <c r="B105" s="47">
        <f t="shared" si="42"/>
        <v>0.8</v>
      </c>
      <c r="C105" s="48">
        <f t="shared" si="39"/>
        <v>5.5</v>
      </c>
      <c r="D105" s="47">
        <f t="shared" si="40"/>
        <v>29</v>
      </c>
      <c r="E105" s="48">
        <f t="shared" si="43"/>
        <v>69</v>
      </c>
      <c r="F105" s="47">
        <f t="shared" si="41"/>
        <v>12</v>
      </c>
      <c r="G105" s="48">
        <v>5</v>
      </c>
      <c r="H105" s="49">
        <v>10</v>
      </c>
      <c r="I105" s="49">
        <f t="shared" si="36"/>
        <v>18.5</v>
      </c>
      <c r="J105" s="49">
        <f t="shared" si="37"/>
        <v>18.5</v>
      </c>
      <c r="K105" s="49">
        <f t="shared" si="30"/>
        <v>711.5</v>
      </c>
      <c r="L105" s="72">
        <f t="shared" si="33"/>
        <v>103</v>
      </c>
      <c r="M105" s="13">
        <f t="shared" si="44"/>
        <v>3.3367647058823531</v>
      </c>
      <c r="N105" s="12">
        <f t="shared" si="34"/>
        <v>3.3005105583772605</v>
      </c>
      <c r="O105" s="12">
        <f t="shared" si="31"/>
        <v>3.6254147505092593E-2</v>
      </c>
      <c r="P105" s="12">
        <f t="shared" si="32"/>
        <v>1.3143632113210115E-3</v>
      </c>
      <c r="Q105" s="96">
        <v>3.4648550724637683</v>
      </c>
      <c r="R105" s="75"/>
      <c r="S105" s="66"/>
      <c r="T105" s="66"/>
    </row>
    <row r="106" spans="1:20">
      <c r="A106" s="51">
        <f t="shared" si="38"/>
        <v>3.4811594202898553</v>
      </c>
      <c r="B106" s="51">
        <f t="shared" si="42"/>
        <v>0.8</v>
      </c>
      <c r="C106" s="52">
        <f t="shared" si="39"/>
        <v>6</v>
      </c>
      <c r="D106" s="51">
        <f t="shared" si="40"/>
        <v>29</v>
      </c>
      <c r="E106" s="52">
        <f t="shared" si="43"/>
        <v>69</v>
      </c>
      <c r="F106" s="51">
        <f t="shared" si="41"/>
        <v>12</v>
      </c>
      <c r="G106" s="52">
        <v>5</v>
      </c>
      <c r="H106" s="53">
        <v>10</v>
      </c>
      <c r="I106" s="53">
        <f t="shared" si="36"/>
        <v>18</v>
      </c>
      <c r="J106" s="53">
        <f t="shared" si="37"/>
        <v>18.5</v>
      </c>
      <c r="K106" s="53">
        <f t="shared" si="30"/>
        <v>740</v>
      </c>
      <c r="L106" s="72">
        <f t="shared" si="33"/>
        <v>104</v>
      </c>
      <c r="M106" s="13">
        <f t="shared" si="44"/>
        <v>3.4397058823529409</v>
      </c>
      <c r="N106" s="12">
        <f t="shared" si="34"/>
        <v>3.3005105583772605</v>
      </c>
      <c r="O106" s="12">
        <f t="shared" si="31"/>
        <v>0.13919532397568046</v>
      </c>
      <c r="P106" s="12">
        <f t="shared" si="32"/>
        <v>1.9375338216694644E-2</v>
      </c>
      <c r="Q106" s="96">
        <v>3.4707746478873238</v>
      </c>
      <c r="R106" s="75"/>
      <c r="S106" s="66"/>
      <c r="T106" s="66"/>
    </row>
    <row r="107" spans="1:20">
      <c r="A107" s="47">
        <f t="shared" si="38"/>
        <v>3.0246376811594207</v>
      </c>
      <c r="B107" s="43">
        <f t="shared" si="42"/>
        <v>0.8</v>
      </c>
      <c r="C107" s="44">
        <f t="shared" si="39"/>
        <v>4</v>
      </c>
      <c r="D107" s="43">
        <f t="shared" si="40"/>
        <v>28</v>
      </c>
      <c r="E107" s="44">
        <f t="shared" si="43"/>
        <v>69</v>
      </c>
      <c r="F107" s="43">
        <f t="shared" si="41"/>
        <v>12</v>
      </c>
      <c r="G107" s="44">
        <v>5</v>
      </c>
      <c r="H107" s="45">
        <v>10</v>
      </c>
      <c r="I107" s="45">
        <f t="shared" si="36"/>
        <v>19</v>
      </c>
      <c r="J107" s="45">
        <f t="shared" si="37"/>
        <v>18.5</v>
      </c>
      <c r="K107" s="45">
        <f t="shared" si="30"/>
        <v>614</v>
      </c>
      <c r="L107" s="72">
        <f t="shared" si="33"/>
        <v>105</v>
      </c>
      <c r="M107" s="13">
        <f t="shared" si="44"/>
        <v>3.5426470588235297</v>
      </c>
      <c r="N107" s="12">
        <f t="shared" si="34"/>
        <v>3.3005105583772605</v>
      </c>
      <c r="O107" s="12">
        <f t="shared" si="31"/>
        <v>0.24213650044626922</v>
      </c>
      <c r="P107" s="12">
        <f t="shared" si="32"/>
        <v>5.8630084848366133E-2</v>
      </c>
      <c r="Q107" s="96">
        <v>3.4736111111111114</v>
      </c>
      <c r="R107" s="75"/>
      <c r="S107" s="66"/>
      <c r="T107" s="66"/>
    </row>
    <row r="108" spans="1:20">
      <c r="A108" s="47">
        <f t="shared" si="38"/>
        <v>3.1278985507246384</v>
      </c>
      <c r="B108" s="47">
        <f t="shared" si="42"/>
        <v>0.8</v>
      </c>
      <c r="C108" s="48">
        <f t="shared" si="39"/>
        <v>4.5</v>
      </c>
      <c r="D108" s="47">
        <f t="shared" si="40"/>
        <v>28</v>
      </c>
      <c r="E108" s="48">
        <f t="shared" si="43"/>
        <v>69</v>
      </c>
      <c r="F108" s="47">
        <f t="shared" si="41"/>
        <v>12</v>
      </c>
      <c r="G108" s="48">
        <v>5</v>
      </c>
      <c r="H108" s="49">
        <v>10</v>
      </c>
      <c r="I108" s="49">
        <f t="shared" si="36"/>
        <v>18.5</v>
      </c>
      <c r="J108" s="49">
        <f t="shared" si="37"/>
        <v>18.5</v>
      </c>
      <c r="K108" s="49">
        <f t="shared" si="30"/>
        <v>642.5</v>
      </c>
      <c r="L108" s="72">
        <f t="shared" si="33"/>
        <v>106</v>
      </c>
      <c r="M108" s="13">
        <f t="shared" si="44"/>
        <v>3.1749999999999998</v>
      </c>
      <c r="N108" s="12">
        <f t="shared" si="34"/>
        <v>3.3005105583772605</v>
      </c>
      <c r="O108" s="12">
        <f t="shared" si="31"/>
        <v>-0.12551055837726066</v>
      </c>
      <c r="P108" s="12">
        <f t="shared" si="32"/>
        <v>1.5752900264171758E-2</v>
      </c>
      <c r="Q108" s="96">
        <v>3.4811594202898553</v>
      </c>
      <c r="R108" s="75"/>
      <c r="S108" s="66"/>
      <c r="T108" s="66"/>
    </row>
    <row r="109" spans="1:20">
      <c r="A109" s="47">
        <f t="shared" si="38"/>
        <v>3.2311594202898553</v>
      </c>
      <c r="B109" s="47">
        <f t="shared" si="42"/>
        <v>0.8</v>
      </c>
      <c r="C109" s="48">
        <f t="shared" si="39"/>
        <v>5</v>
      </c>
      <c r="D109" s="47">
        <f t="shared" si="40"/>
        <v>28</v>
      </c>
      <c r="E109" s="48">
        <f t="shared" si="43"/>
        <v>69</v>
      </c>
      <c r="F109" s="47">
        <f t="shared" si="41"/>
        <v>12</v>
      </c>
      <c r="G109" s="48">
        <v>5</v>
      </c>
      <c r="H109" s="49">
        <v>10</v>
      </c>
      <c r="I109" s="49">
        <f t="shared" si="36"/>
        <v>18</v>
      </c>
      <c r="J109" s="49">
        <f t="shared" si="37"/>
        <v>18.5</v>
      </c>
      <c r="K109" s="49">
        <f t="shared" si="30"/>
        <v>671</v>
      </c>
      <c r="L109" s="72">
        <f t="shared" si="33"/>
        <v>107</v>
      </c>
      <c r="M109" s="13">
        <f t="shared" si="44"/>
        <v>3.2779411764705886</v>
      </c>
      <c r="N109" s="12">
        <f t="shared" si="34"/>
        <v>3.3005105583772605</v>
      </c>
      <c r="O109" s="12">
        <f t="shared" si="31"/>
        <v>-2.2569381906671904E-2</v>
      </c>
      <c r="P109" s="12">
        <f t="shared" si="32"/>
        <v>5.0937699964920908E-4</v>
      </c>
      <c r="Q109" s="96">
        <v>3.4838235294117652</v>
      </c>
      <c r="R109" s="75"/>
      <c r="S109" s="66"/>
      <c r="T109" s="66"/>
    </row>
    <row r="110" spans="1:20">
      <c r="A110" s="47">
        <f t="shared" si="38"/>
        <v>3.334420289855073</v>
      </c>
      <c r="B110" s="47">
        <f t="shared" si="42"/>
        <v>0.8</v>
      </c>
      <c r="C110" s="48">
        <f t="shared" si="39"/>
        <v>5.5</v>
      </c>
      <c r="D110" s="47">
        <f t="shared" si="40"/>
        <v>28</v>
      </c>
      <c r="E110" s="48">
        <f t="shared" si="43"/>
        <v>69</v>
      </c>
      <c r="F110" s="47">
        <f t="shared" si="41"/>
        <v>12</v>
      </c>
      <c r="G110" s="48">
        <v>5</v>
      </c>
      <c r="H110" s="49">
        <v>10</v>
      </c>
      <c r="I110" s="49">
        <f t="shared" si="36"/>
        <v>17.5</v>
      </c>
      <c r="J110" s="49">
        <f t="shared" si="37"/>
        <v>18.5</v>
      </c>
      <c r="K110" s="49">
        <f t="shared" si="30"/>
        <v>699.5</v>
      </c>
      <c r="L110" s="72">
        <f t="shared" si="33"/>
        <v>108</v>
      </c>
      <c r="M110" s="13">
        <f t="shared" si="44"/>
        <v>3.3808823529411764</v>
      </c>
      <c r="N110" s="12">
        <f t="shared" si="34"/>
        <v>3.3005105583772605</v>
      </c>
      <c r="O110" s="12">
        <f t="shared" si="31"/>
        <v>8.0371794563915966E-2</v>
      </c>
      <c r="P110" s="12">
        <f t="shared" si="32"/>
        <v>6.4596253614243116E-3</v>
      </c>
      <c r="Q110" s="96">
        <v>3.4892857142857148</v>
      </c>
      <c r="R110" s="75"/>
      <c r="S110" s="66"/>
      <c r="T110" s="66"/>
    </row>
    <row r="111" spans="1:20">
      <c r="A111" s="51">
        <f t="shared" si="38"/>
        <v>3.4376811594202898</v>
      </c>
      <c r="B111" s="51">
        <f t="shared" si="42"/>
        <v>0.8</v>
      </c>
      <c r="C111" s="52">
        <f t="shared" si="39"/>
        <v>6</v>
      </c>
      <c r="D111" s="51">
        <f t="shared" si="40"/>
        <v>28</v>
      </c>
      <c r="E111" s="52">
        <f t="shared" si="43"/>
        <v>69</v>
      </c>
      <c r="F111" s="51">
        <f t="shared" si="41"/>
        <v>12</v>
      </c>
      <c r="G111" s="52">
        <v>5</v>
      </c>
      <c r="H111" s="53">
        <v>10</v>
      </c>
      <c r="I111" s="53">
        <f t="shared" si="36"/>
        <v>17</v>
      </c>
      <c r="J111" s="53">
        <f t="shared" si="37"/>
        <v>18.5</v>
      </c>
      <c r="K111" s="53">
        <f t="shared" si="30"/>
        <v>728</v>
      </c>
      <c r="L111" s="72">
        <f t="shared" si="33"/>
        <v>109</v>
      </c>
      <c r="M111" s="13">
        <f t="shared" si="44"/>
        <v>3.4838235294117652</v>
      </c>
      <c r="N111" s="12">
        <f t="shared" si="34"/>
        <v>3.3005105583772605</v>
      </c>
      <c r="O111" s="12">
        <f t="shared" si="31"/>
        <v>0.18331297103450472</v>
      </c>
      <c r="P111" s="12">
        <f t="shared" si="32"/>
        <v>3.3603645349497169E-2</v>
      </c>
      <c r="Q111" s="96">
        <v>3.4901408450704228</v>
      </c>
      <c r="R111" s="75"/>
      <c r="S111" s="66"/>
      <c r="T111" s="66"/>
    </row>
    <row r="112" spans="1:20">
      <c r="A112" s="56"/>
      <c r="B112" s="56"/>
      <c r="C112" s="56"/>
      <c r="D112" s="49"/>
      <c r="E112" s="56"/>
      <c r="F112" s="56"/>
      <c r="G112" s="56"/>
      <c r="H112" s="56"/>
      <c r="I112" s="56"/>
      <c r="J112" s="57"/>
      <c r="K112" s="49"/>
      <c r="L112" s="72">
        <f t="shared" si="33"/>
        <v>110</v>
      </c>
      <c r="M112" s="13">
        <f t="shared" si="44"/>
        <v>3.5867647058823531</v>
      </c>
      <c r="N112" s="12">
        <f t="shared" si="34"/>
        <v>3.3005105583772605</v>
      </c>
      <c r="O112" s="12">
        <f t="shared" si="31"/>
        <v>0.28625414750509259</v>
      </c>
      <c r="P112" s="12">
        <f t="shared" si="32"/>
        <v>8.1941436963867312E-2</v>
      </c>
      <c r="Q112" s="96">
        <v>3.4985294117647063</v>
      </c>
      <c r="R112" s="75"/>
      <c r="S112" s="66"/>
      <c r="T112" s="66"/>
    </row>
    <row r="113" spans="1:20">
      <c r="A113" s="34" t="s">
        <v>8</v>
      </c>
      <c r="B113" s="35" t="s">
        <v>6</v>
      </c>
      <c r="C113" s="36" t="s">
        <v>21</v>
      </c>
      <c r="D113" s="36" t="s">
        <v>0</v>
      </c>
      <c r="E113" s="34" t="s">
        <v>1</v>
      </c>
      <c r="F113" s="34" t="s">
        <v>22</v>
      </c>
      <c r="G113" s="37" t="s">
        <v>23</v>
      </c>
      <c r="H113" s="37" t="s">
        <v>24</v>
      </c>
      <c r="I113" s="37" t="s">
        <v>25</v>
      </c>
      <c r="J113" s="37" t="s">
        <v>26</v>
      </c>
      <c r="K113" s="37" t="s">
        <v>2</v>
      </c>
      <c r="L113" s="72">
        <f t="shared" si="33"/>
        <v>111</v>
      </c>
      <c r="M113" s="13">
        <f t="shared" si="44"/>
        <v>3.2191176470588232</v>
      </c>
      <c r="N113" s="12">
        <f t="shared" si="34"/>
        <v>3.3005105583772605</v>
      </c>
      <c r="O113" s="12">
        <f t="shared" si="31"/>
        <v>-8.1392911318437289E-2</v>
      </c>
      <c r="P113" s="12">
        <f t="shared" si="32"/>
        <v>6.6248060128909969E-3</v>
      </c>
      <c r="Q113" s="96">
        <v>3.507142857142858</v>
      </c>
      <c r="R113" s="75"/>
      <c r="S113" s="66"/>
      <c r="T113" s="66"/>
    </row>
    <row r="114" spans="1:20">
      <c r="A114" s="38" t="s">
        <v>27</v>
      </c>
      <c r="B114" s="39" t="s">
        <v>27</v>
      </c>
      <c r="C114" s="40" t="s">
        <v>3</v>
      </c>
      <c r="D114" s="40" t="s">
        <v>3</v>
      </c>
      <c r="E114" s="41" t="s">
        <v>3</v>
      </c>
      <c r="F114" s="58" t="s">
        <v>3</v>
      </c>
      <c r="G114" s="42" t="s">
        <v>3</v>
      </c>
      <c r="H114" s="42" t="s">
        <v>3</v>
      </c>
      <c r="I114" s="42" t="s">
        <v>3</v>
      </c>
      <c r="J114" s="42" t="s">
        <v>3</v>
      </c>
      <c r="K114" s="42" t="s">
        <v>28</v>
      </c>
      <c r="L114" s="72">
        <f t="shared" si="33"/>
        <v>112</v>
      </c>
      <c r="M114" s="13">
        <f t="shared" si="44"/>
        <v>3.322058823529412</v>
      </c>
      <c r="N114" s="12">
        <f t="shared" si="34"/>
        <v>3.3005105583772605</v>
      </c>
      <c r="O114" s="12">
        <f t="shared" si="31"/>
        <v>2.1548265152151469E-2</v>
      </c>
      <c r="P114" s="12">
        <f t="shared" si="32"/>
        <v>4.6432773106742535E-4</v>
      </c>
      <c r="Q114" s="96">
        <v>3.5083333333333337</v>
      </c>
      <c r="R114" s="75"/>
      <c r="S114" s="66"/>
      <c r="T114" s="66"/>
    </row>
    <row r="115" spans="1:20">
      <c r="A115" s="43">
        <f>(K115/10000*2500)/(E115/100)*10/1000+B115</f>
        <v>3.1308823529411764</v>
      </c>
      <c r="B115" s="43">
        <f>I145</f>
        <v>0.8</v>
      </c>
      <c r="C115" s="44">
        <f>C87</f>
        <v>4</v>
      </c>
      <c r="D115" s="44">
        <f t="shared" si="40"/>
        <v>30</v>
      </c>
      <c r="E115" s="44">
        <f>E3-2</f>
        <v>68</v>
      </c>
      <c r="F115" s="43">
        <f>F3</f>
        <v>12</v>
      </c>
      <c r="G115" s="44">
        <v>5</v>
      </c>
      <c r="H115" s="45">
        <v>10</v>
      </c>
      <c r="I115" s="45">
        <f t="shared" ref="I115:I139" si="45">D115-C115-G115</f>
        <v>21</v>
      </c>
      <c r="J115" s="45">
        <f t="shared" ref="J115:J139" si="46">(E115-2*H115-F115)/2</f>
        <v>18</v>
      </c>
      <c r="K115" s="45">
        <f t="shared" si="30"/>
        <v>634</v>
      </c>
      <c r="L115" s="72">
        <f t="shared" si="33"/>
        <v>113</v>
      </c>
      <c r="M115" s="13">
        <f t="shared" si="44"/>
        <v>3.4249999999999998</v>
      </c>
      <c r="N115" s="12">
        <f t="shared" si="34"/>
        <v>3.3005105583772605</v>
      </c>
      <c r="O115" s="12">
        <f t="shared" si="31"/>
        <v>0.12448944162273934</v>
      </c>
      <c r="P115" s="12">
        <f t="shared" si="32"/>
        <v>1.5497621075541425E-2</v>
      </c>
      <c r="Q115" s="96">
        <v>3.5152777777777775</v>
      </c>
      <c r="R115" s="75"/>
      <c r="S115" s="66"/>
      <c r="T115" s="66"/>
    </row>
    <row r="116" spans="1:20">
      <c r="A116" s="47">
        <f t="shared" ref="A116:A139" si="47">(K116/10000*2500)/(E116/100)*10/1000+B116</f>
        <v>3.2338235294117652</v>
      </c>
      <c r="B116" s="47">
        <f>B115</f>
        <v>0.8</v>
      </c>
      <c r="C116" s="48">
        <f t="shared" ref="C116:C139" si="48">C88</f>
        <v>4.5</v>
      </c>
      <c r="D116" s="48">
        <f t="shared" si="40"/>
        <v>30</v>
      </c>
      <c r="E116" s="48">
        <f>E115</f>
        <v>68</v>
      </c>
      <c r="F116" s="47">
        <f t="shared" ref="F116:F139" si="49">F4</f>
        <v>12</v>
      </c>
      <c r="G116" s="48">
        <v>5</v>
      </c>
      <c r="H116" s="49">
        <v>10</v>
      </c>
      <c r="I116" s="49">
        <f t="shared" si="45"/>
        <v>20.5</v>
      </c>
      <c r="J116" s="49">
        <f t="shared" si="46"/>
        <v>18</v>
      </c>
      <c r="K116" s="49">
        <f t="shared" si="30"/>
        <v>662</v>
      </c>
      <c r="L116" s="72">
        <f t="shared" si="33"/>
        <v>114</v>
      </c>
      <c r="M116" s="13">
        <f t="shared" si="44"/>
        <v>3.5279411764705877</v>
      </c>
      <c r="N116" s="12">
        <f t="shared" si="34"/>
        <v>3.3005105583772605</v>
      </c>
      <c r="O116" s="12">
        <f t="shared" si="31"/>
        <v>0.22743061809332721</v>
      </c>
      <c r="P116" s="12">
        <f t="shared" si="32"/>
        <v>5.1724686046312855E-2</v>
      </c>
      <c r="Q116" s="96">
        <v>3.5246376811594207</v>
      </c>
      <c r="R116" s="75"/>
      <c r="S116" s="66"/>
      <c r="T116" s="66"/>
    </row>
    <row r="117" spans="1:20">
      <c r="A117" s="47">
        <f t="shared" si="47"/>
        <v>3.3367647058823531</v>
      </c>
      <c r="B117" s="47">
        <f t="shared" ref="B117:B139" si="50">B116</f>
        <v>0.8</v>
      </c>
      <c r="C117" s="48">
        <f t="shared" si="48"/>
        <v>5</v>
      </c>
      <c r="D117" s="48">
        <f t="shared" si="40"/>
        <v>30</v>
      </c>
      <c r="E117" s="48">
        <f t="shared" ref="E117:E139" si="51">E116</f>
        <v>68</v>
      </c>
      <c r="F117" s="47">
        <f t="shared" si="49"/>
        <v>12</v>
      </c>
      <c r="G117" s="48">
        <v>5</v>
      </c>
      <c r="H117" s="49">
        <v>10</v>
      </c>
      <c r="I117" s="49">
        <f t="shared" si="45"/>
        <v>20</v>
      </c>
      <c r="J117" s="49">
        <f t="shared" si="46"/>
        <v>18</v>
      </c>
      <c r="K117" s="49">
        <f t="shared" si="30"/>
        <v>690</v>
      </c>
      <c r="L117" s="72">
        <f t="shared" si="33"/>
        <v>115</v>
      </c>
      <c r="M117" s="13">
        <f t="shared" si="44"/>
        <v>3.6308823529411764</v>
      </c>
      <c r="N117" s="12">
        <f t="shared" si="34"/>
        <v>3.3005105583772605</v>
      </c>
      <c r="O117" s="12">
        <f t="shared" si="31"/>
        <v>0.33037179456391597</v>
      </c>
      <c r="P117" s="12">
        <f t="shared" si="32"/>
        <v>0.1091455226433823</v>
      </c>
      <c r="Q117" s="96">
        <v>3.5279411764705877</v>
      </c>
      <c r="R117" s="75"/>
      <c r="S117" s="66"/>
      <c r="T117" s="66"/>
    </row>
    <row r="118" spans="1:20">
      <c r="A118" s="47">
        <f t="shared" si="47"/>
        <v>3.4397058823529409</v>
      </c>
      <c r="B118" s="47">
        <f t="shared" si="50"/>
        <v>0.8</v>
      </c>
      <c r="C118" s="48">
        <f t="shared" si="48"/>
        <v>5.5</v>
      </c>
      <c r="D118" s="48">
        <f t="shared" si="40"/>
        <v>30</v>
      </c>
      <c r="E118" s="48">
        <f t="shared" si="51"/>
        <v>68</v>
      </c>
      <c r="F118" s="47">
        <f t="shared" si="49"/>
        <v>12</v>
      </c>
      <c r="G118" s="48">
        <v>5</v>
      </c>
      <c r="H118" s="49">
        <v>10</v>
      </c>
      <c r="I118" s="49">
        <f t="shared" si="45"/>
        <v>19.5</v>
      </c>
      <c r="J118" s="49">
        <f t="shared" si="46"/>
        <v>18</v>
      </c>
      <c r="K118" s="49">
        <f t="shared" si="30"/>
        <v>718</v>
      </c>
      <c r="L118" s="72">
        <f t="shared" si="33"/>
        <v>116</v>
      </c>
      <c r="M118" s="13">
        <f t="shared" si="44"/>
        <v>3.0867647058823531</v>
      </c>
      <c r="N118" s="12">
        <f t="shared" si="34"/>
        <v>3.3005105583772605</v>
      </c>
      <c r="O118" s="12">
        <f t="shared" si="31"/>
        <v>-0.21374585249490741</v>
      </c>
      <c r="P118" s="12">
        <f t="shared" si="32"/>
        <v>4.5687289458774712E-2</v>
      </c>
      <c r="Q118" s="96">
        <v>3.5323943661971837</v>
      </c>
      <c r="R118" s="75"/>
      <c r="S118" s="66"/>
      <c r="T118" s="66"/>
    </row>
    <row r="119" spans="1:20">
      <c r="A119" s="51">
        <f t="shared" si="47"/>
        <v>3.5426470588235297</v>
      </c>
      <c r="B119" s="51">
        <f t="shared" si="50"/>
        <v>0.8</v>
      </c>
      <c r="C119" s="52">
        <f t="shared" si="48"/>
        <v>6</v>
      </c>
      <c r="D119" s="52">
        <f t="shared" si="40"/>
        <v>30</v>
      </c>
      <c r="E119" s="52">
        <f t="shared" si="51"/>
        <v>68</v>
      </c>
      <c r="F119" s="51">
        <f t="shared" si="49"/>
        <v>12</v>
      </c>
      <c r="G119" s="52">
        <v>5</v>
      </c>
      <c r="H119" s="53">
        <v>10</v>
      </c>
      <c r="I119" s="53">
        <f t="shared" si="45"/>
        <v>19</v>
      </c>
      <c r="J119" s="53">
        <f t="shared" si="46"/>
        <v>18</v>
      </c>
      <c r="K119" s="53">
        <f t="shared" si="30"/>
        <v>746</v>
      </c>
      <c r="L119" s="72">
        <f t="shared" si="33"/>
        <v>117</v>
      </c>
      <c r="M119" s="13">
        <f t="shared" si="44"/>
        <v>3.1897058823529409</v>
      </c>
      <c r="N119" s="12">
        <f t="shared" si="34"/>
        <v>3.3005105583772605</v>
      </c>
      <c r="O119" s="12">
        <f t="shared" si="31"/>
        <v>-0.11080467602431954</v>
      </c>
      <c r="P119" s="12">
        <f t="shared" si="32"/>
        <v>1.2277676228854412E-2</v>
      </c>
      <c r="Q119" s="96">
        <v>3.5426470588235297</v>
      </c>
      <c r="R119" s="75"/>
      <c r="S119" s="66"/>
      <c r="T119" s="66"/>
    </row>
    <row r="120" spans="1:20">
      <c r="A120" s="43">
        <f t="shared" si="47"/>
        <v>3.1749999999999998</v>
      </c>
      <c r="B120" s="43">
        <f t="shared" si="50"/>
        <v>0.8</v>
      </c>
      <c r="C120" s="44">
        <f t="shared" si="48"/>
        <v>4</v>
      </c>
      <c r="D120" s="44">
        <f t="shared" si="40"/>
        <v>31</v>
      </c>
      <c r="E120" s="44">
        <f t="shared" si="51"/>
        <v>68</v>
      </c>
      <c r="F120" s="43">
        <f t="shared" si="49"/>
        <v>12</v>
      </c>
      <c r="G120" s="44">
        <v>5</v>
      </c>
      <c r="H120" s="45">
        <v>10</v>
      </c>
      <c r="I120" s="45">
        <f t="shared" si="45"/>
        <v>22</v>
      </c>
      <c r="J120" s="45">
        <f t="shared" si="46"/>
        <v>18</v>
      </c>
      <c r="K120" s="45">
        <f t="shared" si="30"/>
        <v>646</v>
      </c>
      <c r="L120" s="72">
        <f t="shared" si="33"/>
        <v>118</v>
      </c>
      <c r="M120" s="13">
        <f t="shared" si="44"/>
        <v>3.2926470588235297</v>
      </c>
      <c r="N120" s="12">
        <f t="shared" si="34"/>
        <v>3.3005105583772605</v>
      </c>
      <c r="O120" s="12">
        <f t="shared" si="31"/>
        <v>-7.8634995537307795E-3</v>
      </c>
      <c r="P120" s="12">
        <f t="shared" si="32"/>
        <v>6.1834625231524165E-5</v>
      </c>
      <c r="Q120" s="96">
        <v>3.55</v>
      </c>
      <c r="R120" s="75"/>
      <c r="S120" s="66"/>
      <c r="T120" s="66"/>
    </row>
    <row r="121" spans="1:20">
      <c r="A121" s="47">
        <f t="shared" si="47"/>
        <v>3.2779411764705886</v>
      </c>
      <c r="B121" s="47">
        <f t="shared" si="50"/>
        <v>0.8</v>
      </c>
      <c r="C121" s="48">
        <f t="shared" si="48"/>
        <v>4.5</v>
      </c>
      <c r="D121" s="48">
        <f t="shared" si="40"/>
        <v>31</v>
      </c>
      <c r="E121" s="48">
        <f t="shared" si="51"/>
        <v>68</v>
      </c>
      <c r="F121" s="47">
        <f t="shared" si="49"/>
        <v>12</v>
      </c>
      <c r="G121" s="48">
        <v>5</v>
      </c>
      <c r="H121" s="49">
        <v>10</v>
      </c>
      <c r="I121" s="49">
        <f t="shared" si="45"/>
        <v>21.5</v>
      </c>
      <c r="J121" s="49">
        <f t="shared" si="46"/>
        <v>18</v>
      </c>
      <c r="K121" s="49">
        <f t="shared" si="30"/>
        <v>674</v>
      </c>
      <c r="L121" s="72">
        <f t="shared" si="33"/>
        <v>119</v>
      </c>
      <c r="M121" s="13">
        <f t="shared" si="44"/>
        <v>3.3955882352941176</v>
      </c>
      <c r="N121" s="12">
        <f t="shared" si="34"/>
        <v>3.3005105583772605</v>
      </c>
      <c r="O121" s="12">
        <f t="shared" si="31"/>
        <v>9.507767691685709E-2</v>
      </c>
      <c r="P121" s="12">
        <f t="shared" si="32"/>
        <v>9.0397646479062604E-3</v>
      </c>
      <c r="Q121" s="96">
        <v>3.5569444444444445</v>
      </c>
      <c r="R121" s="75"/>
      <c r="S121" s="66"/>
      <c r="T121" s="66"/>
    </row>
    <row r="122" spans="1:20">
      <c r="A122" s="47">
        <f t="shared" si="47"/>
        <v>3.3808823529411764</v>
      </c>
      <c r="B122" s="47">
        <f t="shared" si="50"/>
        <v>0.8</v>
      </c>
      <c r="C122" s="48">
        <f t="shared" si="48"/>
        <v>5</v>
      </c>
      <c r="D122" s="48">
        <f t="shared" si="40"/>
        <v>31</v>
      </c>
      <c r="E122" s="48">
        <f t="shared" si="51"/>
        <v>68</v>
      </c>
      <c r="F122" s="47">
        <f t="shared" si="49"/>
        <v>12</v>
      </c>
      <c r="G122" s="48">
        <v>5</v>
      </c>
      <c r="H122" s="49">
        <v>10</v>
      </c>
      <c r="I122" s="49">
        <f t="shared" si="45"/>
        <v>21</v>
      </c>
      <c r="J122" s="49">
        <f t="shared" si="46"/>
        <v>18</v>
      </c>
      <c r="K122" s="49">
        <f t="shared" si="30"/>
        <v>702</v>
      </c>
      <c r="L122" s="72">
        <f t="shared" si="33"/>
        <v>120</v>
      </c>
      <c r="M122" s="13">
        <f t="shared" si="44"/>
        <v>3.4985294117647063</v>
      </c>
      <c r="N122" s="12">
        <f t="shared" si="34"/>
        <v>3.3005105583772605</v>
      </c>
      <c r="O122" s="12">
        <f t="shared" si="31"/>
        <v>0.19801885338744585</v>
      </c>
      <c r="P122" s="12">
        <f t="shared" si="32"/>
        <v>3.9211466296878772E-2</v>
      </c>
      <c r="Q122" s="96">
        <v>3.5681159420289852</v>
      </c>
      <c r="R122" s="75"/>
      <c r="S122" s="66"/>
      <c r="T122" s="66"/>
    </row>
    <row r="123" spans="1:20">
      <c r="A123" s="47">
        <f t="shared" si="47"/>
        <v>3.4838235294117652</v>
      </c>
      <c r="B123" s="47">
        <f t="shared" si="50"/>
        <v>0.8</v>
      </c>
      <c r="C123" s="48">
        <f t="shared" si="48"/>
        <v>5.5</v>
      </c>
      <c r="D123" s="48">
        <f t="shared" si="40"/>
        <v>31</v>
      </c>
      <c r="E123" s="48">
        <f t="shared" si="51"/>
        <v>68</v>
      </c>
      <c r="F123" s="47">
        <f t="shared" si="49"/>
        <v>12</v>
      </c>
      <c r="G123" s="48">
        <v>5</v>
      </c>
      <c r="H123" s="49">
        <v>10</v>
      </c>
      <c r="I123" s="49">
        <f t="shared" si="45"/>
        <v>20.5</v>
      </c>
      <c r="J123" s="49">
        <f t="shared" si="46"/>
        <v>18</v>
      </c>
      <c r="K123" s="49">
        <f t="shared" si="30"/>
        <v>730</v>
      </c>
      <c r="L123" s="72">
        <f t="shared" si="33"/>
        <v>121</v>
      </c>
      <c r="M123" s="13">
        <f t="shared" si="44"/>
        <v>3.0426470588235297</v>
      </c>
      <c r="N123" s="12">
        <f t="shared" si="34"/>
        <v>3.3005105583772605</v>
      </c>
      <c r="O123" s="12">
        <f t="shared" si="31"/>
        <v>-0.25786349955373078</v>
      </c>
      <c r="P123" s="12">
        <f t="shared" si="32"/>
        <v>6.649358440209692E-2</v>
      </c>
      <c r="Q123" s="96">
        <v>3.5746478873239438</v>
      </c>
      <c r="R123" s="75"/>
      <c r="S123" s="66"/>
      <c r="T123" s="66"/>
    </row>
    <row r="124" spans="1:20">
      <c r="A124" s="51">
        <f t="shared" si="47"/>
        <v>3.5867647058823531</v>
      </c>
      <c r="B124" s="51">
        <f t="shared" si="50"/>
        <v>0.8</v>
      </c>
      <c r="C124" s="52">
        <f t="shared" si="48"/>
        <v>6</v>
      </c>
      <c r="D124" s="52">
        <f t="shared" si="40"/>
        <v>31</v>
      </c>
      <c r="E124" s="52">
        <f t="shared" si="51"/>
        <v>68</v>
      </c>
      <c r="F124" s="51">
        <f t="shared" si="49"/>
        <v>12</v>
      </c>
      <c r="G124" s="52">
        <v>5</v>
      </c>
      <c r="H124" s="53">
        <v>10</v>
      </c>
      <c r="I124" s="53">
        <f t="shared" si="45"/>
        <v>20</v>
      </c>
      <c r="J124" s="53">
        <f t="shared" si="46"/>
        <v>18</v>
      </c>
      <c r="K124" s="53">
        <f t="shared" si="30"/>
        <v>758</v>
      </c>
      <c r="L124" s="72">
        <f t="shared" si="33"/>
        <v>122</v>
      </c>
      <c r="M124" s="13">
        <f t="shared" si="44"/>
        <v>3.1455882352941176</v>
      </c>
      <c r="N124" s="12">
        <f t="shared" si="34"/>
        <v>3.3005105583772605</v>
      </c>
      <c r="O124" s="12">
        <f t="shared" si="31"/>
        <v>-0.15492232308314291</v>
      </c>
      <c r="P124" s="12">
        <f t="shared" si="32"/>
        <v>2.4000926189477714E-2</v>
      </c>
      <c r="Q124" s="96">
        <v>3.5867647058823531</v>
      </c>
      <c r="R124" s="75"/>
      <c r="S124" s="66"/>
      <c r="T124" s="66"/>
    </row>
    <row r="125" spans="1:20">
      <c r="A125" s="43">
        <f t="shared" si="47"/>
        <v>3.2191176470588232</v>
      </c>
      <c r="B125" s="43">
        <f t="shared" si="50"/>
        <v>0.8</v>
      </c>
      <c r="C125" s="44">
        <f t="shared" si="48"/>
        <v>4</v>
      </c>
      <c r="D125" s="44">
        <f t="shared" si="40"/>
        <v>32</v>
      </c>
      <c r="E125" s="44">
        <f t="shared" si="51"/>
        <v>68</v>
      </c>
      <c r="F125" s="43">
        <f t="shared" si="49"/>
        <v>12</v>
      </c>
      <c r="G125" s="44">
        <v>5</v>
      </c>
      <c r="H125" s="45">
        <v>10</v>
      </c>
      <c r="I125" s="45">
        <f t="shared" si="45"/>
        <v>23</v>
      </c>
      <c r="J125" s="45">
        <f t="shared" si="46"/>
        <v>18</v>
      </c>
      <c r="K125" s="45">
        <f t="shared" si="30"/>
        <v>658</v>
      </c>
      <c r="L125" s="72">
        <f t="shared" si="33"/>
        <v>123</v>
      </c>
      <c r="M125" s="13">
        <f t="shared" si="44"/>
        <v>3.2485294117647063</v>
      </c>
      <c r="N125" s="12">
        <f t="shared" si="34"/>
        <v>3.3005105583772605</v>
      </c>
      <c r="O125" s="12">
        <f t="shared" si="31"/>
        <v>-5.1981146612554152E-2</v>
      </c>
      <c r="P125" s="12">
        <f t="shared" si="32"/>
        <v>2.7020396031558502E-3</v>
      </c>
      <c r="Q125" s="96">
        <v>3.5928571428571425</v>
      </c>
      <c r="T125" s="66"/>
    </row>
    <row r="126" spans="1:20">
      <c r="A126" s="47">
        <f t="shared" si="47"/>
        <v>3.322058823529412</v>
      </c>
      <c r="B126" s="47">
        <f t="shared" si="50"/>
        <v>0.8</v>
      </c>
      <c r="C126" s="48">
        <f t="shared" si="48"/>
        <v>4.5</v>
      </c>
      <c r="D126" s="48">
        <f t="shared" si="40"/>
        <v>32</v>
      </c>
      <c r="E126" s="48">
        <f t="shared" si="51"/>
        <v>68</v>
      </c>
      <c r="F126" s="47">
        <f t="shared" si="49"/>
        <v>12</v>
      </c>
      <c r="G126" s="48">
        <v>5</v>
      </c>
      <c r="H126" s="49">
        <v>10</v>
      </c>
      <c r="I126" s="49">
        <f t="shared" si="45"/>
        <v>22.5</v>
      </c>
      <c r="J126" s="49">
        <f t="shared" si="46"/>
        <v>18</v>
      </c>
      <c r="K126" s="49">
        <f t="shared" si="30"/>
        <v>686</v>
      </c>
      <c r="L126" s="72">
        <f t="shared" si="33"/>
        <v>124</v>
      </c>
      <c r="M126" s="13">
        <f t="shared" si="44"/>
        <v>3.3514705882352933</v>
      </c>
      <c r="N126" s="12">
        <f t="shared" si="34"/>
        <v>3.3005105583772605</v>
      </c>
      <c r="O126" s="12">
        <f t="shared" si="31"/>
        <v>5.0960029858032829E-2</v>
      </c>
      <c r="P126" s="12">
        <f t="shared" si="32"/>
        <v>2.5969246431315975E-3</v>
      </c>
      <c r="Q126" s="96">
        <v>3.6115942028985506</v>
      </c>
      <c r="T126" s="66"/>
    </row>
    <row r="127" spans="1:20">
      <c r="A127" s="47">
        <f t="shared" si="47"/>
        <v>3.4249999999999998</v>
      </c>
      <c r="B127" s="47">
        <f t="shared" si="50"/>
        <v>0.8</v>
      </c>
      <c r="C127" s="48">
        <f t="shared" si="48"/>
        <v>5</v>
      </c>
      <c r="D127" s="48">
        <f t="shared" si="40"/>
        <v>32</v>
      </c>
      <c r="E127" s="48">
        <f t="shared" si="51"/>
        <v>68</v>
      </c>
      <c r="F127" s="47">
        <f t="shared" si="49"/>
        <v>12</v>
      </c>
      <c r="G127" s="48">
        <v>5</v>
      </c>
      <c r="H127" s="49">
        <v>10</v>
      </c>
      <c r="I127" s="49">
        <f t="shared" si="45"/>
        <v>22</v>
      </c>
      <c r="J127" s="49">
        <f t="shared" si="46"/>
        <v>18</v>
      </c>
      <c r="K127" s="49">
        <f t="shared" si="30"/>
        <v>714</v>
      </c>
      <c r="L127" s="74">
        <f t="shared" si="33"/>
        <v>125</v>
      </c>
      <c r="M127" s="13">
        <f t="shared" si="44"/>
        <v>3.4544117647058821</v>
      </c>
      <c r="N127" s="12">
        <f t="shared" si="34"/>
        <v>3.3005105583772605</v>
      </c>
      <c r="O127" s="12">
        <f t="shared" si="31"/>
        <v>0.15390120632862159</v>
      </c>
      <c r="P127" s="12">
        <f t="shared" si="32"/>
        <v>2.3685581309404954E-2</v>
      </c>
      <c r="Q127" s="99">
        <v>3.6308823529411764</v>
      </c>
      <c r="T127" s="66"/>
    </row>
    <row r="128" spans="1:20">
      <c r="A128" s="47">
        <f t="shared" si="47"/>
        <v>3.5279411764705877</v>
      </c>
      <c r="B128" s="47">
        <f t="shared" si="50"/>
        <v>0.8</v>
      </c>
      <c r="C128" s="48">
        <f t="shared" si="48"/>
        <v>5.5</v>
      </c>
      <c r="D128" s="48">
        <f t="shared" si="40"/>
        <v>32</v>
      </c>
      <c r="E128" s="48">
        <f t="shared" si="51"/>
        <v>68</v>
      </c>
      <c r="F128" s="47">
        <f t="shared" si="49"/>
        <v>12</v>
      </c>
      <c r="G128" s="48">
        <v>5</v>
      </c>
      <c r="H128" s="49">
        <v>10</v>
      </c>
      <c r="I128" s="49">
        <f t="shared" si="45"/>
        <v>21.5</v>
      </c>
      <c r="J128" s="49">
        <f t="shared" si="46"/>
        <v>18</v>
      </c>
      <c r="K128" s="50">
        <f t="shared" si="30"/>
        <v>742</v>
      </c>
      <c r="L128" s="16" t="s">
        <v>16</v>
      </c>
      <c r="M128" s="15">
        <f>SUM(M3:M127)</f>
        <v>412.56381979715758</v>
      </c>
      <c r="N128" s="12"/>
      <c r="O128" s="16" t="s">
        <v>16</v>
      </c>
      <c r="P128" s="17">
        <f>SUM(P3:P127)</f>
        <v>3.2209534631239238</v>
      </c>
      <c r="R128" s="80"/>
      <c r="S128" s="9"/>
      <c r="T128" s="9"/>
    </row>
    <row r="129" spans="1:20">
      <c r="A129" s="51">
        <f t="shared" si="47"/>
        <v>3.6308823529411764</v>
      </c>
      <c r="B129" s="51">
        <f t="shared" si="50"/>
        <v>0.8</v>
      </c>
      <c r="C129" s="52">
        <f t="shared" si="48"/>
        <v>6</v>
      </c>
      <c r="D129" s="52">
        <f t="shared" si="40"/>
        <v>32</v>
      </c>
      <c r="E129" s="52">
        <f t="shared" si="51"/>
        <v>68</v>
      </c>
      <c r="F129" s="51">
        <f t="shared" si="49"/>
        <v>12</v>
      </c>
      <c r="G129" s="52">
        <v>5</v>
      </c>
      <c r="H129" s="53">
        <v>10</v>
      </c>
      <c r="I129" s="53">
        <f t="shared" si="45"/>
        <v>21</v>
      </c>
      <c r="J129" s="53">
        <f t="shared" si="46"/>
        <v>18</v>
      </c>
      <c r="K129" s="54">
        <f t="shared" si="30"/>
        <v>770</v>
      </c>
      <c r="L129" s="67" t="s">
        <v>12</v>
      </c>
      <c r="M129" s="19">
        <f>M128/125</f>
        <v>3.3005105583772605</v>
      </c>
      <c r="O129" s="16" t="s">
        <v>9</v>
      </c>
      <c r="P129" s="16">
        <f>POWER(P128/124,0.5)</f>
        <v>0.16116895220303815</v>
      </c>
      <c r="R129" s="80"/>
      <c r="S129" s="9"/>
      <c r="T129" s="9"/>
    </row>
    <row r="130" spans="1:20">
      <c r="A130" s="43">
        <f t="shared" si="47"/>
        <v>3.0867647058823531</v>
      </c>
      <c r="B130" s="43">
        <f t="shared" si="50"/>
        <v>0.8</v>
      </c>
      <c r="C130" s="44">
        <f t="shared" si="48"/>
        <v>4</v>
      </c>
      <c r="D130" s="44">
        <f>D46</f>
        <v>29</v>
      </c>
      <c r="E130" s="44">
        <f t="shared" si="51"/>
        <v>68</v>
      </c>
      <c r="F130" s="43">
        <f t="shared" si="49"/>
        <v>12</v>
      </c>
      <c r="G130" s="44">
        <v>5</v>
      </c>
      <c r="H130" s="45">
        <v>10</v>
      </c>
      <c r="I130" s="45">
        <f t="shared" si="45"/>
        <v>20</v>
      </c>
      <c r="J130" s="45">
        <f t="shared" si="46"/>
        <v>18</v>
      </c>
      <c r="K130" s="46">
        <f t="shared" si="30"/>
        <v>622</v>
      </c>
      <c r="R130" s="80"/>
      <c r="S130" s="9"/>
      <c r="T130" s="9"/>
    </row>
    <row r="131" spans="1:20">
      <c r="A131" s="47">
        <f t="shared" si="47"/>
        <v>3.1897058823529409</v>
      </c>
      <c r="B131" s="47">
        <f t="shared" si="50"/>
        <v>0.8</v>
      </c>
      <c r="C131" s="48">
        <f t="shared" si="48"/>
        <v>4.5</v>
      </c>
      <c r="D131" s="48">
        <f t="shared" si="40"/>
        <v>29</v>
      </c>
      <c r="E131" s="48">
        <f t="shared" si="51"/>
        <v>68</v>
      </c>
      <c r="F131" s="47">
        <f t="shared" si="49"/>
        <v>12</v>
      </c>
      <c r="G131" s="48">
        <v>5</v>
      </c>
      <c r="H131" s="49">
        <v>10</v>
      </c>
      <c r="I131" s="49">
        <f t="shared" si="45"/>
        <v>19.5</v>
      </c>
      <c r="J131" s="49">
        <f t="shared" si="46"/>
        <v>18</v>
      </c>
      <c r="K131" s="50">
        <f t="shared" si="30"/>
        <v>650</v>
      </c>
      <c r="R131" s="80"/>
      <c r="S131" s="9"/>
      <c r="T131" s="9"/>
    </row>
    <row r="132" spans="1:20">
      <c r="A132" s="47">
        <f t="shared" si="47"/>
        <v>3.2926470588235297</v>
      </c>
      <c r="B132" s="47">
        <f t="shared" si="50"/>
        <v>0.8</v>
      </c>
      <c r="C132" s="48">
        <f t="shared" si="48"/>
        <v>5</v>
      </c>
      <c r="D132" s="48">
        <f t="shared" si="40"/>
        <v>29</v>
      </c>
      <c r="E132" s="48">
        <f t="shared" si="51"/>
        <v>68</v>
      </c>
      <c r="F132" s="47">
        <f t="shared" si="49"/>
        <v>12</v>
      </c>
      <c r="G132" s="48">
        <v>5</v>
      </c>
      <c r="H132" s="49">
        <v>10</v>
      </c>
      <c r="I132" s="49">
        <f t="shared" si="45"/>
        <v>19</v>
      </c>
      <c r="J132" s="49">
        <f t="shared" si="46"/>
        <v>18</v>
      </c>
      <c r="K132" s="50">
        <f t="shared" ref="K132:K139" si="52">E132*C132+(D132-C132)*F132+G132*H132</f>
        <v>678</v>
      </c>
      <c r="R132" s="80"/>
      <c r="S132" s="9"/>
      <c r="T132" s="9"/>
    </row>
    <row r="133" spans="1:20">
      <c r="A133" s="47">
        <f t="shared" si="47"/>
        <v>3.3955882352941176</v>
      </c>
      <c r="B133" s="47">
        <f t="shared" si="50"/>
        <v>0.8</v>
      </c>
      <c r="C133" s="48">
        <f t="shared" si="48"/>
        <v>5.5</v>
      </c>
      <c r="D133" s="48">
        <f t="shared" si="40"/>
        <v>29</v>
      </c>
      <c r="E133" s="48">
        <f t="shared" si="51"/>
        <v>68</v>
      </c>
      <c r="F133" s="47">
        <f t="shared" si="49"/>
        <v>12</v>
      </c>
      <c r="G133" s="48">
        <v>5</v>
      </c>
      <c r="H133" s="49">
        <v>10</v>
      </c>
      <c r="I133" s="49">
        <f t="shared" si="45"/>
        <v>18.5</v>
      </c>
      <c r="J133" s="49">
        <f t="shared" si="46"/>
        <v>18</v>
      </c>
      <c r="K133" s="50">
        <f t="shared" si="52"/>
        <v>706</v>
      </c>
      <c r="R133" s="80"/>
      <c r="S133" s="9"/>
      <c r="T133" s="9"/>
    </row>
    <row r="134" spans="1:20">
      <c r="A134" s="51">
        <f t="shared" si="47"/>
        <v>3.4985294117647063</v>
      </c>
      <c r="B134" s="51">
        <f t="shared" si="50"/>
        <v>0.8</v>
      </c>
      <c r="C134" s="52">
        <f t="shared" si="48"/>
        <v>6</v>
      </c>
      <c r="D134" s="52">
        <f t="shared" si="40"/>
        <v>29</v>
      </c>
      <c r="E134" s="52">
        <f t="shared" si="51"/>
        <v>68</v>
      </c>
      <c r="F134" s="51">
        <f t="shared" si="49"/>
        <v>12</v>
      </c>
      <c r="G134" s="52">
        <v>5</v>
      </c>
      <c r="H134" s="53">
        <v>10</v>
      </c>
      <c r="I134" s="53">
        <f t="shared" si="45"/>
        <v>18</v>
      </c>
      <c r="J134" s="53">
        <f t="shared" si="46"/>
        <v>18</v>
      </c>
      <c r="K134" s="54">
        <f t="shared" si="52"/>
        <v>734</v>
      </c>
      <c r="R134" s="80"/>
      <c r="S134" s="9"/>
      <c r="T134" s="9"/>
    </row>
    <row r="135" spans="1:20">
      <c r="A135" s="47">
        <f t="shared" si="47"/>
        <v>3.0426470588235297</v>
      </c>
      <c r="B135" s="43">
        <f t="shared" si="50"/>
        <v>0.8</v>
      </c>
      <c r="C135" s="44">
        <f t="shared" si="48"/>
        <v>4</v>
      </c>
      <c r="D135" s="44">
        <f t="shared" si="40"/>
        <v>28</v>
      </c>
      <c r="E135" s="44">
        <f t="shared" si="51"/>
        <v>68</v>
      </c>
      <c r="F135" s="43">
        <f t="shared" si="49"/>
        <v>12</v>
      </c>
      <c r="G135" s="44">
        <v>5</v>
      </c>
      <c r="H135" s="45">
        <v>10</v>
      </c>
      <c r="I135" s="45">
        <f t="shared" si="45"/>
        <v>19</v>
      </c>
      <c r="J135" s="45">
        <f t="shared" si="46"/>
        <v>18</v>
      </c>
      <c r="K135" s="46">
        <f t="shared" si="52"/>
        <v>610</v>
      </c>
      <c r="R135" s="80"/>
      <c r="S135" s="9"/>
      <c r="T135" s="9"/>
    </row>
    <row r="136" spans="1:20">
      <c r="A136" s="47">
        <f t="shared" si="47"/>
        <v>3.1455882352941176</v>
      </c>
      <c r="B136" s="47">
        <f t="shared" si="50"/>
        <v>0.8</v>
      </c>
      <c r="C136" s="48">
        <f t="shared" si="48"/>
        <v>4.5</v>
      </c>
      <c r="D136" s="48">
        <f t="shared" si="40"/>
        <v>28</v>
      </c>
      <c r="E136" s="48">
        <f t="shared" si="51"/>
        <v>68</v>
      </c>
      <c r="F136" s="47">
        <f t="shared" si="49"/>
        <v>12</v>
      </c>
      <c r="G136" s="48">
        <v>5</v>
      </c>
      <c r="H136" s="49">
        <v>10</v>
      </c>
      <c r="I136" s="49">
        <f t="shared" si="45"/>
        <v>18.5</v>
      </c>
      <c r="J136" s="49">
        <f t="shared" si="46"/>
        <v>18</v>
      </c>
      <c r="K136" s="50">
        <f t="shared" si="52"/>
        <v>638</v>
      </c>
      <c r="R136" s="80"/>
      <c r="S136" s="9"/>
      <c r="T136" s="9"/>
    </row>
    <row r="137" spans="1:20">
      <c r="A137" s="47">
        <f t="shared" si="47"/>
        <v>3.2485294117647063</v>
      </c>
      <c r="B137" s="47">
        <f t="shared" si="50"/>
        <v>0.8</v>
      </c>
      <c r="C137" s="48">
        <f t="shared" si="48"/>
        <v>5</v>
      </c>
      <c r="D137" s="48">
        <f t="shared" si="40"/>
        <v>28</v>
      </c>
      <c r="E137" s="48">
        <f t="shared" si="51"/>
        <v>68</v>
      </c>
      <c r="F137" s="47">
        <f t="shared" si="49"/>
        <v>12</v>
      </c>
      <c r="G137" s="48">
        <v>5</v>
      </c>
      <c r="H137" s="49">
        <v>10</v>
      </c>
      <c r="I137" s="49">
        <f t="shared" si="45"/>
        <v>18</v>
      </c>
      <c r="J137" s="49">
        <f t="shared" si="46"/>
        <v>18</v>
      </c>
      <c r="K137" s="50">
        <f t="shared" si="52"/>
        <v>666</v>
      </c>
      <c r="R137" s="80"/>
      <c r="S137" s="9"/>
      <c r="T137" s="9"/>
    </row>
    <row r="138" spans="1:20">
      <c r="A138" s="47">
        <f t="shared" si="47"/>
        <v>3.3514705882352933</v>
      </c>
      <c r="B138" s="47">
        <f t="shared" si="50"/>
        <v>0.8</v>
      </c>
      <c r="C138" s="48">
        <f t="shared" si="48"/>
        <v>5.5</v>
      </c>
      <c r="D138" s="48">
        <f t="shared" si="40"/>
        <v>28</v>
      </c>
      <c r="E138" s="48">
        <f t="shared" si="51"/>
        <v>68</v>
      </c>
      <c r="F138" s="47">
        <f t="shared" si="49"/>
        <v>12</v>
      </c>
      <c r="G138" s="48">
        <v>5</v>
      </c>
      <c r="H138" s="49">
        <v>10</v>
      </c>
      <c r="I138" s="49">
        <f t="shared" si="45"/>
        <v>17.5</v>
      </c>
      <c r="J138" s="49">
        <f t="shared" si="46"/>
        <v>18</v>
      </c>
      <c r="K138" s="50">
        <f t="shared" si="52"/>
        <v>694</v>
      </c>
      <c r="R138" s="80"/>
      <c r="S138" s="9"/>
      <c r="T138" s="9"/>
    </row>
    <row r="139" spans="1:20">
      <c r="A139" s="51">
        <f t="shared" si="47"/>
        <v>3.4544117647058821</v>
      </c>
      <c r="B139" s="51">
        <f t="shared" si="50"/>
        <v>0.8</v>
      </c>
      <c r="C139" s="52">
        <f t="shared" si="48"/>
        <v>6</v>
      </c>
      <c r="D139" s="52">
        <f t="shared" si="40"/>
        <v>28</v>
      </c>
      <c r="E139" s="52">
        <f t="shared" si="51"/>
        <v>68</v>
      </c>
      <c r="F139" s="51">
        <f t="shared" si="49"/>
        <v>12</v>
      </c>
      <c r="G139" s="52">
        <v>5</v>
      </c>
      <c r="H139" s="53">
        <v>10</v>
      </c>
      <c r="I139" s="53">
        <f t="shared" si="45"/>
        <v>17</v>
      </c>
      <c r="J139" s="53">
        <f t="shared" si="46"/>
        <v>18</v>
      </c>
      <c r="K139" s="54">
        <f t="shared" si="52"/>
        <v>722</v>
      </c>
      <c r="R139" s="80"/>
      <c r="S139" s="9"/>
      <c r="T139" s="9"/>
    </row>
    <row r="140" spans="1:20">
      <c r="R140" s="80"/>
      <c r="S140" s="9"/>
      <c r="T140" s="9"/>
    </row>
    <row r="141" spans="1:20">
      <c r="R141" s="80"/>
      <c r="S141" s="9"/>
      <c r="T141" s="9"/>
    </row>
    <row r="142" spans="1:20">
      <c r="B142" s="20" t="s">
        <v>4</v>
      </c>
      <c r="C142" s="21" t="s">
        <v>0</v>
      </c>
      <c r="D142" s="21" t="s">
        <v>1</v>
      </c>
      <c r="E142" s="21" t="s">
        <v>5</v>
      </c>
      <c r="F142" s="20" t="s">
        <v>9</v>
      </c>
      <c r="G142" s="21" t="s">
        <v>10</v>
      </c>
      <c r="H142" s="21" t="s">
        <v>17</v>
      </c>
      <c r="I142" s="21" t="s">
        <v>18</v>
      </c>
      <c r="J142" s="22" t="s">
        <v>19</v>
      </c>
      <c r="R142" s="80"/>
      <c r="S142" s="9"/>
      <c r="T142" s="9"/>
    </row>
    <row r="143" spans="1:20">
      <c r="B143" s="26" t="s">
        <v>3</v>
      </c>
      <c r="C143" s="27" t="s">
        <v>3</v>
      </c>
      <c r="D143" s="27" t="s">
        <v>3</v>
      </c>
      <c r="E143" s="27" t="s">
        <v>3</v>
      </c>
      <c r="F143" s="29" t="s">
        <v>20</v>
      </c>
      <c r="G143" s="28" t="s">
        <v>15</v>
      </c>
      <c r="H143" s="28" t="s">
        <v>20</v>
      </c>
      <c r="I143" s="28" t="s">
        <v>20</v>
      </c>
      <c r="J143" s="25" t="s">
        <v>20</v>
      </c>
      <c r="R143" s="80"/>
      <c r="S143" s="9"/>
      <c r="T143" s="9"/>
    </row>
    <row r="144" spans="1:20">
      <c r="B144" s="32">
        <v>5</v>
      </c>
      <c r="C144" s="33">
        <v>30</v>
      </c>
      <c r="D144" s="33">
        <v>70</v>
      </c>
      <c r="E144" s="33">
        <v>12</v>
      </c>
      <c r="F144" s="77">
        <f>POWER(P128/124,0.5)</f>
        <v>0.16116895220303815</v>
      </c>
      <c r="G144" s="59">
        <f>F144/M129</f>
        <v>4.883152147293205E-2</v>
      </c>
      <c r="H144" s="59">
        <f>M129*(1+1.645*G144)</f>
        <v>3.5656334847512579</v>
      </c>
      <c r="I144" s="59">
        <f>M129*(1-1.645*G144)</f>
        <v>3.0353876320032631</v>
      </c>
      <c r="J144" s="78">
        <f>M129</f>
        <v>3.3005105583772605</v>
      </c>
      <c r="R144" s="80"/>
      <c r="S144" s="9"/>
      <c r="T144" s="9"/>
    </row>
    <row r="145" spans="2:20">
      <c r="B145" s="60"/>
      <c r="C145" s="61" t="s">
        <v>29</v>
      </c>
      <c r="D145" s="62"/>
      <c r="E145" s="63">
        <v>14</v>
      </c>
      <c r="F145" s="60"/>
      <c r="G145" s="61" t="s">
        <v>30</v>
      </c>
      <c r="H145" s="61"/>
      <c r="I145" s="64">
        <f>E145*4*10/(D144/100)/1000</f>
        <v>0.8</v>
      </c>
      <c r="J145" s="65"/>
      <c r="R145" s="80"/>
      <c r="S145" s="9"/>
      <c r="T145" s="9"/>
    </row>
    <row r="146" spans="2:20">
      <c r="R146" s="80"/>
      <c r="S146" s="9"/>
      <c r="T146" s="9"/>
    </row>
    <row r="147" spans="2:20">
      <c r="R147" s="80"/>
      <c r="S147" s="9"/>
      <c r="T147" s="9"/>
    </row>
    <row r="148" spans="2:20">
      <c r="R148" s="80"/>
      <c r="S148" s="9"/>
      <c r="T148" s="9"/>
    </row>
    <row r="149" spans="2:20">
      <c r="D149" s="3"/>
      <c r="E149" s="3"/>
      <c r="F149" s="14"/>
      <c r="G149" s="3"/>
    </row>
    <row r="150" spans="2:20">
      <c r="D150" s="3"/>
      <c r="E150" s="3"/>
      <c r="F150" s="14"/>
      <c r="G150" s="3"/>
    </row>
    <row r="151" spans="2:20">
      <c r="D151" s="3"/>
      <c r="E151" s="3"/>
      <c r="F151" s="14"/>
      <c r="G151" s="3"/>
    </row>
    <row r="157" spans="2:20">
      <c r="C157" s="75"/>
      <c r="D157" s="76"/>
      <c r="E157" s="76"/>
      <c r="F157" s="76"/>
      <c r="G157" s="76"/>
      <c r="H157" s="84"/>
    </row>
    <row r="158" spans="2:20">
      <c r="C158" s="75"/>
      <c r="D158" s="76"/>
      <c r="E158" s="76"/>
      <c r="F158" s="76"/>
      <c r="G158" s="76"/>
      <c r="H158" s="83"/>
    </row>
    <row r="159" spans="2:20">
      <c r="C159" s="75"/>
      <c r="D159" s="76"/>
      <c r="E159" s="76"/>
      <c r="F159" s="76"/>
      <c r="G159" s="76"/>
      <c r="H159" s="83"/>
    </row>
    <row r="160" spans="2:20">
      <c r="C160" s="75"/>
      <c r="D160" s="76"/>
      <c r="E160" s="76"/>
      <c r="F160" s="76"/>
      <c r="G160" s="76"/>
      <c r="H160" s="83"/>
    </row>
    <row r="161" spans="3:8">
      <c r="C161" s="75"/>
      <c r="D161" s="76"/>
      <c r="E161" s="76"/>
      <c r="F161" s="76"/>
      <c r="G161" s="76"/>
      <c r="H161" s="83"/>
    </row>
    <row r="162" spans="3:8">
      <c r="C162" s="75"/>
      <c r="D162" s="76"/>
      <c r="E162" s="76"/>
      <c r="F162" s="76"/>
      <c r="G162" s="76"/>
      <c r="H162" s="83"/>
    </row>
    <row r="163" spans="3:8">
      <c r="C163" s="85"/>
      <c r="D163" s="76"/>
      <c r="E163" s="76"/>
      <c r="F163" s="76"/>
      <c r="G163" s="76"/>
      <c r="H163" s="84"/>
    </row>
  </sheetData>
  <phoneticPr fontId="7" type="noConversion"/>
  <pageMargins left="0.9055118110236221" right="0.70866141732283472" top="1.7322834645669292" bottom="0.74803149606299213" header="0.9055118110236221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Y165"/>
  <sheetViews>
    <sheetView tabSelected="1" topLeftCell="A132" zoomScaleNormal="100" workbookViewId="0">
      <selection activeCell="M157" sqref="M157"/>
    </sheetView>
  </sheetViews>
  <sheetFormatPr baseColWidth="10" defaultRowHeight="15"/>
  <cols>
    <col min="1" max="9" width="11.42578125" style="23" customWidth="1"/>
    <col min="10" max="11" width="11.42578125" style="24" customWidth="1"/>
    <col min="12" max="16" width="11.42578125" style="1" customWidth="1"/>
  </cols>
  <sheetData>
    <row r="1" spans="1:51">
      <c r="A1" s="34" t="s">
        <v>8</v>
      </c>
      <c r="B1" s="35" t="s">
        <v>6</v>
      </c>
      <c r="C1" s="36" t="s">
        <v>21</v>
      </c>
      <c r="D1" s="34" t="s">
        <v>0</v>
      </c>
      <c r="E1" s="34" t="s">
        <v>1</v>
      </c>
      <c r="F1" s="34" t="s">
        <v>22</v>
      </c>
      <c r="G1" s="37" t="s">
        <v>23</v>
      </c>
      <c r="H1" s="37" t="s">
        <v>24</v>
      </c>
      <c r="I1" s="37" t="s">
        <v>25</v>
      </c>
      <c r="J1" s="37" t="s">
        <v>26</v>
      </c>
      <c r="K1" s="35" t="s">
        <v>2</v>
      </c>
      <c r="L1" s="73" t="s">
        <v>31</v>
      </c>
      <c r="M1" s="2" t="s">
        <v>11</v>
      </c>
      <c r="N1" s="2" t="s">
        <v>12</v>
      </c>
      <c r="O1" s="2" t="s">
        <v>13</v>
      </c>
      <c r="P1" s="10" t="s">
        <v>14</v>
      </c>
      <c r="Q1" s="73" t="s">
        <v>11</v>
      </c>
      <c r="R1" s="3"/>
      <c r="S1" s="8"/>
      <c r="T1" s="8"/>
      <c r="U1" s="8"/>
      <c r="V1" s="8"/>
      <c r="W1" s="7"/>
      <c r="X1" s="7"/>
      <c r="Y1" s="8"/>
      <c r="Z1" s="8"/>
      <c r="AA1" s="8"/>
      <c r="AB1" s="8"/>
      <c r="AC1" s="8"/>
      <c r="AD1" s="8"/>
      <c r="AE1" s="8"/>
      <c r="AF1" s="8"/>
      <c r="AG1" s="8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</row>
    <row r="2" spans="1:51">
      <c r="A2" s="38" t="s">
        <v>27</v>
      </c>
      <c r="B2" s="39" t="s">
        <v>27</v>
      </c>
      <c r="C2" s="40" t="s">
        <v>3</v>
      </c>
      <c r="D2" s="41" t="s">
        <v>3</v>
      </c>
      <c r="E2" s="41" t="s">
        <v>3</v>
      </c>
      <c r="F2" s="41" t="s">
        <v>3</v>
      </c>
      <c r="G2" s="42" t="s">
        <v>3</v>
      </c>
      <c r="H2" s="42" t="s">
        <v>3</v>
      </c>
      <c r="I2" s="42" t="s">
        <v>3</v>
      </c>
      <c r="J2" s="42" t="s">
        <v>3</v>
      </c>
      <c r="K2" s="131" t="s">
        <v>28</v>
      </c>
      <c r="L2" s="74" t="s">
        <v>15</v>
      </c>
      <c r="M2" s="5" t="s">
        <v>7</v>
      </c>
      <c r="N2" s="5" t="s">
        <v>7</v>
      </c>
      <c r="O2" s="5" t="s">
        <v>7</v>
      </c>
      <c r="P2" s="11" t="s">
        <v>15</v>
      </c>
      <c r="Q2" s="72" t="s">
        <v>7</v>
      </c>
      <c r="R2" s="3"/>
      <c r="S2" s="6"/>
      <c r="T2" s="6"/>
      <c r="U2" s="6"/>
      <c r="V2" s="6"/>
      <c r="W2" s="7"/>
      <c r="X2" s="7"/>
      <c r="Y2" s="6"/>
      <c r="Z2" s="6"/>
      <c r="AA2" s="6"/>
      <c r="AB2" s="6"/>
      <c r="AC2" s="6"/>
      <c r="AD2" s="6"/>
      <c r="AE2" s="6"/>
      <c r="AF2" s="6"/>
      <c r="AG2" s="6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</row>
    <row r="3" spans="1:51">
      <c r="A3" s="44">
        <f>(K3/10000*2500)/(E3/100)*10/1000+B3</f>
        <v>2.7071428571428569</v>
      </c>
      <c r="B3" s="43">
        <f>I145</f>
        <v>0.62857142857142856</v>
      </c>
      <c r="C3" s="45">
        <f>C4-0.5</f>
        <v>4</v>
      </c>
      <c r="D3" s="43">
        <f>C144</f>
        <v>25</v>
      </c>
      <c r="E3" s="43">
        <f>D144</f>
        <v>70</v>
      </c>
      <c r="F3" s="43">
        <f>E144</f>
        <v>12</v>
      </c>
      <c r="G3" s="44">
        <v>5</v>
      </c>
      <c r="H3" s="45">
        <v>10</v>
      </c>
      <c r="I3" s="45">
        <f t="shared" ref="I3:I27" si="0">D3-C3-G3</f>
        <v>16</v>
      </c>
      <c r="J3" s="45">
        <f t="shared" ref="J3:J27" si="1">(E3-2*H3-F3)/2</f>
        <v>19</v>
      </c>
      <c r="K3" s="46">
        <f>E3*C3+(D3-C3)*F3+G3*H3</f>
        <v>582</v>
      </c>
      <c r="L3" s="72">
        <f>1</f>
        <v>1</v>
      </c>
      <c r="M3" s="13">
        <f>A3</f>
        <v>2.7071428571428569</v>
      </c>
      <c r="N3" s="12">
        <f>M129</f>
        <v>2.9147087483697289</v>
      </c>
      <c r="O3" s="12">
        <f>M3-N3</f>
        <v>-0.20756589122687208</v>
      </c>
      <c r="P3" s="12">
        <f>O3*O3</f>
        <v>4.3083599200805692E-2</v>
      </c>
      <c r="Q3" s="98">
        <v>2.5938492063492067</v>
      </c>
      <c r="R3" s="160">
        <v>8</v>
      </c>
      <c r="S3" s="66">
        <f>2.515+0.05</f>
        <v>2.5649999999999999</v>
      </c>
      <c r="T3" s="66"/>
      <c r="U3" s="4"/>
      <c r="V3" s="3"/>
      <c r="W3" s="7"/>
      <c r="X3" s="7"/>
      <c r="Y3" s="3"/>
      <c r="Z3" s="3"/>
      <c r="AA3" s="3"/>
      <c r="AB3" s="3"/>
      <c r="AC3" s="4"/>
      <c r="AD3" s="4"/>
      <c r="AE3" s="4"/>
      <c r="AF3" s="4"/>
      <c r="AG3" s="3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</row>
    <row r="4" spans="1:51">
      <c r="A4" s="48">
        <f t="shared" ref="A4:A27" si="2">(K4/10000*2500)/(E4/100)*10/1000+B4</f>
        <v>2.8107142857142859</v>
      </c>
      <c r="B4" s="47">
        <f>B3</f>
        <v>0.62857142857142856</v>
      </c>
      <c r="C4" s="49">
        <f>C5-0.5</f>
        <v>4.5</v>
      </c>
      <c r="D4" s="47">
        <f>D3</f>
        <v>25</v>
      </c>
      <c r="E4" s="47">
        <f>E3</f>
        <v>70</v>
      </c>
      <c r="F4" s="47">
        <f>F3</f>
        <v>12</v>
      </c>
      <c r="G4" s="48">
        <v>5</v>
      </c>
      <c r="H4" s="49">
        <v>10</v>
      </c>
      <c r="I4" s="49">
        <f t="shared" si="0"/>
        <v>15.5</v>
      </c>
      <c r="J4" s="49">
        <f t="shared" si="1"/>
        <v>19</v>
      </c>
      <c r="K4" s="50">
        <f t="shared" ref="K4:K67" si="3">E4*C4+(D4-C4)*F4+G4*H4</f>
        <v>611</v>
      </c>
      <c r="L4" s="72">
        <f>L3+1</f>
        <v>2</v>
      </c>
      <c r="M4" s="13">
        <f t="shared" ref="M4:M27" si="4">A4</f>
        <v>2.8107142857142859</v>
      </c>
      <c r="N4" s="12">
        <f>N3</f>
        <v>2.9147087483697289</v>
      </c>
      <c r="O4" s="12">
        <f t="shared" ref="O4:O67" si="5">M4-N4</f>
        <v>-0.10399446265544299</v>
      </c>
      <c r="P4" s="12">
        <f t="shared" ref="P4:P67" si="6">O4*O4</f>
        <v>1.0814848262994326E-2</v>
      </c>
      <c r="Q4" s="96">
        <v>2.6074446680080481</v>
      </c>
      <c r="R4" s="161"/>
      <c r="S4" s="66">
        <f>S3+0.1</f>
        <v>2.665</v>
      </c>
      <c r="T4" s="66"/>
      <c r="U4" s="4"/>
      <c r="AA4" s="3"/>
      <c r="AB4" s="3"/>
      <c r="AC4" s="4"/>
      <c r="AD4" s="4"/>
      <c r="AE4" s="4"/>
      <c r="AF4" s="4"/>
      <c r="AG4" s="3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</row>
    <row r="5" spans="1:51">
      <c r="A5" s="48">
        <f t="shared" si="2"/>
        <v>2.9142857142857141</v>
      </c>
      <c r="B5" s="47">
        <f t="shared" ref="B5:B27" si="7">B4</f>
        <v>0.62857142857142856</v>
      </c>
      <c r="C5" s="49">
        <f>B144</f>
        <v>5</v>
      </c>
      <c r="D5" s="47">
        <f t="shared" ref="D5:F20" si="8">D4</f>
        <v>25</v>
      </c>
      <c r="E5" s="47">
        <f t="shared" si="8"/>
        <v>70</v>
      </c>
      <c r="F5" s="47">
        <f t="shared" si="8"/>
        <v>12</v>
      </c>
      <c r="G5" s="48">
        <v>5</v>
      </c>
      <c r="H5" s="49">
        <v>10</v>
      </c>
      <c r="I5" s="49">
        <f t="shared" si="0"/>
        <v>15</v>
      </c>
      <c r="J5" s="49">
        <f t="shared" si="1"/>
        <v>19</v>
      </c>
      <c r="K5" s="50">
        <f t="shared" si="3"/>
        <v>640</v>
      </c>
      <c r="L5" s="72">
        <f t="shared" ref="L5:L68" si="9">L4+1</f>
        <v>3</v>
      </c>
      <c r="M5" s="13">
        <f t="shared" si="4"/>
        <v>2.9142857142857141</v>
      </c>
      <c r="N5" s="12">
        <f t="shared" ref="N5:N68" si="10">N4</f>
        <v>2.9147087483697289</v>
      </c>
      <c r="O5" s="12">
        <f t="shared" si="5"/>
        <v>-4.2303408401478393E-4</v>
      </c>
      <c r="P5" s="12">
        <f t="shared" si="6"/>
        <v>1.7895783623822727E-7</v>
      </c>
      <c r="Q5" s="96">
        <v>2.6214285714285719</v>
      </c>
      <c r="R5" s="161"/>
      <c r="S5" s="66"/>
      <c r="T5" s="66"/>
      <c r="U5" s="4"/>
      <c r="AA5" s="3"/>
      <c r="AB5" s="3"/>
      <c r="AC5" s="4"/>
      <c r="AD5" s="4"/>
      <c r="AE5" s="4"/>
      <c r="AF5" s="4"/>
      <c r="AG5" s="3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</row>
    <row r="6" spans="1:51">
      <c r="A6" s="48">
        <f t="shared" si="2"/>
        <v>3.0178571428571432</v>
      </c>
      <c r="B6" s="47">
        <f t="shared" si="7"/>
        <v>0.62857142857142856</v>
      </c>
      <c r="C6" s="49">
        <f>C5+0.5</f>
        <v>5.5</v>
      </c>
      <c r="D6" s="47">
        <f t="shared" si="8"/>
        <v>25</v>
      </c>
      <c r="E6" s="47">
        <f t="shared" si="8"/>
        <v>70</v>
      </c>
      <c r="F6" s="47">
        <f t="shared" si="8"/>
        <v>12</v>
      </c>
      <c r="G6" s="48">
        <v>5</v>
      </c>
      <c r="H6" s="49">
        <v>10</v>
      </c>
      <c r="I6" s="49">
        <f t="shared" si="0"/>
        <v>14.5</v>
      </c>
      <c r="J6" s="49">
        <f t="shared" si="1"/>
        <v>19</v>
      </c>
      <c r="K6" s="50">
        <f t="shared" si="3"/>
        <v>669</v>
      </c>
      <c r="L6" s="72">
        <f t="shared" si="9"/>
        <v>4</v>
      </c>
      <c r="M6" s="13">
        <f t="shared" si="4"/>
        <v>3.0178571428571432</v>
      </c>
      <c r="N6" s="12">
        <f t="shared" si="10"/>
        <v>2.9147087483697289</v>
      </c>
      <c r="O6" s="12">
        <f t="shared" si="5"/>
        <v>0.10314839448741431</v>
      </c>
      <c r="P6" s="12">
        <f t="shared" si="6"/>
        <v>1.0639591285331242E-2</v>
      </c>
      <c r="Q6" s="96">
        <v>2.6355158730158732</v>
      </c>
      <c r="R6" s="161"/>
      <c r="S6" s="66"/>
      <c r="T6" s="66"/>
      <c r="U6" s="4"/>
      <c r="AA6" s="3"/>
      <c r="AB6" s="3"/>
      <c r="AC6" s="4"/>
      <c r="AD6" s="4"/>
      <c r="AE6" s="4"/>
      <c r="AF6" s="4"/>
      <c r="AG6" s="3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</row>
    <row r="7" spans="1:51">
      <c r="A7" s="52">
        <f t="shared" si="2"/>
        <v>3.1214285714285719</v>
      </c>
      <c r="B7" s="51">
        <f t="shared" si="7"/>
        <v>0.62857142857142856</v>
      </c>
      <c r="C7" s="53">
        <f>C6+0.5</f>
        <v>6</v>
      </c>
      <c r="D7" s="47">
        <f t="shared" si="8"/>
        <v>25</v>
      </c>
      <c r="E7" s="51">
        <f t="shared" si="8"/>
        <v>70</v>
      </c>
      <c r="F7" s="51">
        <f t="shared" si="8"/>
        <v>12</v>
      </c>
      <c r="G7" s="52">
        <v>5</v>
      </c>
      <c r="H7" s="53">
        <v>10</v>
      </c>
      <c r="I7" s="53">
        <f t="shared" si="0"/>
        <v>14</v>
      </c>
      <c r="J7" s="53">
        <f t="shared" si="1"/>
        <v>19</v>
      </c>
      <c r="K7" s="54">
        <f t="shared" si="3"/>
        <v>698</v>
      </c>
      <c r="L7" s="72">
        <f t="shared" si="9"/>
        <v>5</v>
      </c>
      <c r="M7" s="13">
        <f t="shared" si="4"/>
        <v>3.1214285714285719</v>
      </c>
      <c r="N7" s="12">
        <f t="shared" si="10"/>
        <v>2.9147087483697289</v>
      </c>
      <c r="O7" s="12">
        <f t="shared" si="5"/>
        <v>0.20671982305884296</v>
      </c>
      <c r="P7" s="12">
        <f t="shared" si="6"/>
        <v>4.2733085245479342E-2</v>
      </c>
      <c r="Q7" s="96">
        <v>2.6358178053830232</v>
      </c>
      <c r="R7" s="161"/>
      <c r="S7" s="66"/>
      <c r="T7" s="66"/>
      <c r="U7" s="4"/>
      <c r="AA7" s="3"/>
      <c r="AB7" s="3"/>
      <c r="AC7" s="4"/>
      <c r="AD7" s="4"/>
      <c r="AE7" s="4"/>
      <c r="AF7" s="4"/>
      <c r="AG7" s="3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</row>
    <row r="8" spans="1:51">
      <c r="A8" s="44">
        <f t="shared" si="2"/>
        <v>2.75</v>
      </c>
      <c r="B8" s="43">
        <f t="shared" si="7"/>
        <v>0.62857142857142856</v>
      </c>
      <c r="C8" s="45">
        <f>C3</f>
        <v>4</v>
      </c>
      <c r="D8" s="43">
        <f>D3+1</f>
        <v>26</v>
      </c>
      <c r="E8" s="43">
        <f t="shared" si="8"/>
        <v>70</v>
      </c>
      <c r="F8" s="43">
        <f t="shared" si="8"/>
        <v>12</v>
      </c>
      <c r="G8" s="44">
        <v>5</v>
      </c>
      <c r="H8" s="45">
        <v>10</v>
      </c>
      <c r="I8" s="45">
        <f t="shared" si="0"/>
        <v>17</v>
      </c>
      <c r="J8" s="45">
        <f t="shared" si="1"/>
        <v>19</v>
      </c>
      <c r="K8" s="46">
        <f t="shared" si="3"/>
        <v>594</v>
      </c>
      <c r="L8" s="72">
        <f t="shared" si="9"/>
        <v>6</v>
      </c>
      <c r="M8" s="13">
        <f t="shared" si="4"/>
        <v>2.75</v>
      </c>
      <c r="N8" s="12">
        <f t="shared" si="10"/>
        <v>2.9147087483697289</v>
      </c>
      <c r="O8" s="12">
        <f t="shared" si="5"/>
        <v>-0.16470874836972893</v>
      </c>
      <c r="P8" s="12">
        <f t="shared" si="6"/>
        <v>2.7128971789522682E-2</v>
      </c>
      <c r="Q8" s="96">
        <v>2.649698189134809</v>
      </c>
      <c r="R8" s="161"/>
      <c r="T8" s="66"/>
      <c r="U8" s="4"/>
      <c r="AA8" s="3"/>
      <c r="AB8" s="3"/>
      <c r="AC8" s="4"/>
      <c r="AD8" s="4"/>
      <c r="AE8" s="4"/>
      <c r="AF8" s="4"/>
      <c r="AG8" s="3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</row>
    <row r="9" spans="1:51">
      <c r="A9" s="48">
        <f t="shared" si="2"/>
        <v>2.8535714285714286</v>
      </c>
      <c r="B9" s="47">
        <f t="shared" si="7"/>
        <v>0.62857142857142856</v>
      </c>
      <c r="C9" s="49">
        <f>C4</f>
        <v>4.5</v>
      </c>
      <c r="D9" s="47">
        <f>D4+1</f>
        <v>26</v>
      </c>
      <c r="E9" s="47">
        <f t="shared" si="8"/>
        <v>70</v>
      </c>
      <c r="F9" s="47">
        <f t="shared" si="8"/>
        <v>12</v>
      </c>
      <c r="G9" s="48">
        <v>5</v>
      </c>
      <c r="H9" s="49">
        <v>10</v>
      </c>
      <c r="I9" s="49">
        <f t="shared" si="0"/>
        <v>16.5</v>
      </c>
      <c r="J9" s="49">
        <f t="shared" si="1"/>
        <v>19</v>
      </c>
      <c r="K9" s="50">
        <f t="shared" si="3"/>
        <v>623</v>
      </c>
      <c r="L9" s="72">
        <f t="shared" si="9"/>
        <v>7</v>
      </c>
      <c r="M9" s="13">
        <f t="shared" si="4"/>
        <v>2.8535714285714286</v>
      </c>
      <c r="N9" s="12">
        <f t="shared" si="10"/>
        <v>2.9147087483697289</v>
      </c>
      <c r="O9" s="12">
        <f t="shared" si="5"/>
        <v>-6.1137319798300283E-2</v>
      </c>
      <c r="P9" s="12">
        <f t="shared" si="6"/>
        <v>3.7377718721196395E-3</v>
      </c>
      <c r="Q9" s="96">
        <v>2.6506302521008402</v>
      </c>
      <c r="R9" s="161"/>
      <c r="T9" s="66"/>
      <c r="U9" s="4"/>
      <c r="AA9" s="3"/>
      <c r="AB9" s="3"/>
      <c r="AC9" s="4"/>
      <c r="AD9" s="4"/>
      <c r="AE9" s="4"/>
      <c r="AF9" s="4"/>
      <c r="AG9" s="3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</row>
    <row r="10" spans="1:51">
      <c r="A10" s="48">
        <f t="shared" si="2"/>
        <v>2.9571428571428569</v>
      </c>
      <c r="B10" s="47">
        <f t="shared" si="7"/>
        <v>0.62857142857142856</v>
      </c>
      <c r="C10" s="49">
        <f>C5</f>
        <v>5</v>
      </c>
      <c r="D10" s="47">
        <f>D5+1</f>
        <v>26</v>
      </c>
      <c r="E10" s="47">
        <f t="shared" si="8"/>
        <v>70</v>
      </c>
      <c r="F10" s="47">
        <f t="shared" si="8"/>
        <v>12</v>
      </c>
      <c r="G10" s="48">
        <v>5</v>
      </c>
      <c r="H10" s="49">
        <v>10</v>
      </c>
      <c r="I10" s="49">
        <f t="shared" si="0"/>
        <v>16</v>
      </c>
      <c r="J10" s="49">
        <f t="shared" si="1"/>
        <v>19</v>
      </c>
      <c r="K10" s="50">
        <f t="shared" si="3"/>
        <v>652</v>
      </c>
      <c r="L10" s="72">
        <f t="shared" si="9"/>
        <v>8</v>
      </c>
      <c r="M10" s="13">
        <f t="shared" si="4"/>
        <v>2.9571428571428569</v>
      </c>
      <c r="N10" s="12">
        <f t="shared" si="10"/>
        <v>2.9147087483697289</v>
      </c>
      <c r="O10" s="12">
        <f t="shared" si="5"/>
        <v>4.2434108773127921E-2</v>
      </c>
      <c r="P10" s="12">
        <f t="shared" si="6"/>
        <v>1.800653587369652E-3</v>
      </c>
      <c r="Q10" s="99">
        <v>2.6642857142857141</v>
      </c>
      <c r="R10" s="162"/>
      <c r="T10" s="66"/>
      <c r="U10" s="4"/>
      <c r="AA10" s="3"/>
      <c r="AB10" s="3"/>
      <c r="AC10" s="4"/>
      <c r="AD10" s="4"/>
      <c r="AE10" s="4"/>
      <c r="AF10" s="4"/>
      <c r="AG10" s="3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</row>
    <row r="11" spans="1:51">
      <c r="A11" s="48">
        <f t="shared" si="2"/>
        <v>3.0607142857142855</v>
      </c>
      <c r="B11" s="47">
        <f t="shared" si="7"/>
        <v>0.62857142857142856</v>
      </c>
      <c r="C11" s="49">
        <f>C6</f>
        <v>5.5</v>
      </c>
      <c r="D11" s="47">
        <f>D6+1</f>
        <v>26</v>
      </c>
      <c r="E11" s="47">
        <f t="shared" si="8"/>
        <v>70</v>
      </c>
      <c r="F11" s="47">
        <f t="shared" si="8"/>
        <v>12</v>
      </c>
      <c r="G11" s="48">
        <v>5</v>
      </c>
      <c r="H11" s="49">
        <v>10</v>
      </c>
      <c r="I11" s="49">
        <f t="shared" si="0"/>
        <v>15.5</v>
      </c>
      <c r="J11" s="49">
        <f t="shared" si="1"/>
        <v>19</v>
      </c>
      <c r="K11" s="50">
        <f t="shared" si="3"/>
        <v>681</v>
      </c>
      <c r="L11" s="72">
        <f t="shared" si="9"/>
        <v>9</v>
      </c>
      <c r="M11" s="13">
        <f t="shared" si="4"/>
        <v>3.0607142857142855</v>
      </c>
      <c r="N11" s="12">
        <f t="shared" si="10"/>
        <v>2.9147087483697289</v>
      </c>
      <c r="O11" s="12">
        <f t="shared" si="5"/>
        <v>0.14600553734455657</v>
      </c>
      <c r="P11" s="12">
        <f t="shared" si="6"/>
        <v>2.1317616935272704E-2</v>
      </c>
      <c r="Q11" s="98">
        <v>2.6771825396825397</v>
      </c>
      <c r="R11" s="160">
        <v>18</v>
      </c>
      <c r="T11" s="66"/>
      <c r="U11" s="4"/>
      <c r="AA11" s="3"/>
      <c r="AB11" s="3"/>
      <c r="AC11" s="4"/>
      <c r="AD11" s="4"/>
      <c r="AE11" s="4"/>
      <c r="AF11" s="4"/>
      <c r="AG11" s="3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</row>
    <row r="12" spans="1:51">
      <c r="A12" s="52">
        <f t="shared" si="2"/>
        <v>3.1642857142857137</v>
      </c>
      <c r="B12" s="51">
        <f t="shared" si="7"/>
        <v>0.62857142857142856</v>
      </c>
      <c r="C12" s="53">
        <f>C7</f>
        <v>6</v>
      </c>
      <c r="D12" s="51">
        <f>D7+1</f>
        <v>26</v>
      </c>
      <c r="E12" s="51">
        <f t="shared" si="8"/>
        <v>70</v>
      </c>
      <c r="F12" s="51">
        <f t="shared" si="8"/>
        <v>12</v>
      </c>
      <c r="G12" s="52">
        <v>5</v>
      </c>
      <c r="H12" s="53">
        <v>10</v>
      </c>
      <c r="I12" s="53">
        <f t="shared" si="0"/>
        <v>15</v>
      </c>
      <c r="J12" s="53">
        <f t="shared" si="1"/>
        <v>19</v>
      </c>
      <c r="K12" s="54">
        <f t="shared" si="3"/>
        <v>710</v>
      </c>
      <c r="L12" s="72">
        <f t="shared" si="9"/>
        <v>10</v>
      </c>
      <c r="M12" s="13">
        <f t="shared" si="4"/>
        <v>3.1642857142857137</v>
      </c>
      <c r="N12" s="12">
        <f t="shared" si="10"/>
        <v>2.9147087483697289</v>
      </c>
      <c r="O12" s="12">
        <f t="shared" si="5"/>
        <v>0.24957696591598477</v>
      </c>
      <c r="P12" s="12">
        <f t="shared" si="6"/>
        <v>6.2288661915828623E-2</v>
      </c>
      <c r="Q12" s="96">
        <v>2.6792960662525882</v>
      </c>
      <c r="R12" s="161"/>
      <c r="T12" s="66"/>
      <c r="U12" s="4"/>
      <c r="V12" s="14"/>
      <c r="W12" s="18"/>
      <c r="X12" s="14"/>
      <c r="Y12" s="3"/>
      <c r="AA12" s="3"/>
      <c r="AB12" s="3"/>
      <c r="AC12" s="4"/>
      <c r="AD12" s="4"/>
      <c r="AE12" s="4"/>
      <c r="AF12" s="4"/>
      <c r="AG12" s="3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</row>
    <row r="13" spans="1:51">
      <c r="A13" s="44">
        <f t="shared" si="2"/>
        <v>2.7928571428571431</v>
      </c>
      <c r="B13" s="43">
        <f t="shared" si="7"/>
        <v>0.62857142857142856</v>
      </c>
      <c r="C13" s="45">
        <f>C3</f>
        <v>4</v>
      </c>
      <c r="D13" s="47">
        <f>D3+2</f>
        <v>27</v>
      </c>
      <c r="E13" s="43">
        <f t="shared" si="8"/>
        <v>70</v>
      </c>
      <c r="F13" s="43">
        <f t="shared" si="8"/>
        <v>12</v>
      </c>
      <c r="G13" s="44">
        <v>5</v>
      </c>
      <c r="H13" s="45">
        <v>10</v>
      </c>
      <c r="I13" s="45">
        <f t="shared" si="0"/>
        <v>18</v>
      </c>
      <c r="J13" s="45">
        <f t="shared" si="1"/>
        <v>19</v>
      </c>
      <c r="K13" s="46">
        <f t="shared" si="3"/>
        <v>606</v>
      </c>
      <c r="L13" s="72">
        <f t="shared" si="9"/>
        <v>11</v>
      </c>
      <c r="M13" s="13">
        <f t="shared" si="4"/>
        <v>2.7928571428571431</v>
      </c>
      <c r="N13" s="12">
        <f t="shared" si="10"/>
        <v>2.9147087483697289</v>
      </c>
      <c r="O13" s="12">
        <f t="shared" si="5"/>
        <v>-0.12185160551258578</v>
      </c>
      <c r="P13" s="12">
        <f t="shared" si="6"/>
        <v>1.4847813765994826E-2</v>
      </c>
      <c r="Q13" s="96">
        <v>2.6919517102615695</v>
      </c>
      <c r="R13" s="161"/>
      <c r="T13" s="66"/>
      <c r="U13" s="4"/>
      <c r="V13" s="3"/>
      <c r="W13" s="18"/>
      <c r="X13" s="14"/>
      <c r="Y13" s="3"/>
      <c r="AA13" s="3"/>
      <c r="AB13" s="3"/>
      <c r="AC13" s="4"/>
      <c r="AD13" s="4"/>
      <c r="AE13" s="4"/>
      <c r="AF13" s="4"/>
      <c r="AG13" s="3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</row>
    <row r="14" spans="1:51">
      <c r="A14" s="48">
        <f t="shared" si="2"/>
        <v>2.8964285714285718</v>
      </c>
      <c r="B14" s="47">
        <f t="shared" si="7"/>
        <v>0.62857142857142856</v>
      </c>
      <c r="C14" s="49">
        <f>C4</f>
        <v>4.5</v>
      </c>
      <c r="D14" s="47">
        <f>D4+2</f>
        <v>27</v>
      </c>
      <c r="E14" s="47">
        <f t="shared" si="8"/>
        <v>70</v>
      </c>
      <c r="F14" s="47">
        <f t="shared" si="8"/>
        <v>12</v>
      </c>
      <c r="G14" s="48">
        <v>5</v>
      </c>
      <c r="H14" s="49">
        <v>10</v>
      </c>
      <c r="I14" s="49">
        <f t="shared" si="0"/>
        <v>17.5</v>
      </c>
      <c r="J14" s="49">
        <f t="shared" si="1"/>
        <v>19</v>
      </c>
      <c r="K14" s="50">
        <f t="shared" si="3"/>
        <v>635</v>
      </c>
      <c r="L14" s="72">
        <f t="shared" si="9"/>
        <v>12</v>
      </c>
      <c r="M14" s="13">
        <f t="shared" si="4"/>
        <v>2.8964285714285718</v>
      </c>
      <c r="N14" s="12">
        <f t="shared" si="10"/>
        <v>2.9147087483697289</v>
      </c>
      <c r="O14" s="12">
        <f t="shared" si="5"/>
        <v>-1.8280176941157134E-2</v>
      </c>
      <c r="P14" s="12">
        <f t="shared" si="6"/>
        <v>3.3416486900001297E-4</v>
      </c>
      <c r="Q14" s="96">
        <v>2.6947478991596636</v>
      </c>
      <c r="R14" s="161"/>
      <c r="T14" s="66"/>
      <c r="U14" s="4"/>
      <c r="V14" s="3"/>
      <c r="W14" s="18"/>
      <c r="X14" s="14"/>
      <c r="Y14" s="3"/>
      <c r="AA14" s="3"/>
      <c r="AB14" s="3"/>
      <c r="AC14" s="4"/>
      <c r="AD14" s="4"/>
      <c r="AE14" s="4"/>
      <c r="AF14" s="4"/>
      <c r="AG14" s="3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</row>
    <row r="15" spans="1:51">
      <c r="A15" s="48">
        <f t="shared" si="2"/>
        <v>3</v>
      </c>
      <c r="B15" s="47">
        <f t="shared" si="7"/>
        <v>0.62857142857142856</v>
      </c>
      <c r="C15" s="49">
        <f>C5</f>
        <v>5</v>
      </c>
      <c r="D15" s="47">
        <f>D5+2</f>
        <v>27</v>
      </c>
      <c r="E15" s="47">
        <f t="shared" si="8"/>
        <v>70</v>
      </c>
      <c r="F15" s="47">
        <f t="shared" si="8"/>
        <v>12</v>
      </c>
      <c r="G15" s="48">
        <v>5</v>
      </c>
      <c r="H15" s="49">
        <v>10</v>
      </c>
      <c r="I15" s="49">
        <f t="shared" si="0"/>
        <v>17</v>
      </c>
      <c r="J15" s="49">
        <f t="shared" si="1"/>
        <v>19</v>
      </c>
      <c r="K15" s="50">
        <f t="shared" si="3"/>
        <v>664</v>
      </c>
      <c r="L15" s="72">
        <f t="shared" si="9"/>
        <v>13</v>
      </c>
      <c r="M15" s="13">
        <f t="shared" si="4"/>
        <v>3</v>
      </c>
      <c r="N15" s="12">
        <f t="shared" si="10"/>
        <v>2.9147087483697289</v>
      </c>
      <c r="O15" s="12">
        <f t="shared" si="5"/>
        <v>8.529125163027107E-2</v>
      </c>
      <c r="P15" s="12">
        <f t="shared" si="6"/>
        <v>7.2745976046582174E-3</v>
      </c>
      <c r="Q15" s="96">
        <v>2.6980158730158728</v>
      </c>
      <c r="R15" s="161"/>
      <c r="T15" s="66"/>
      <c r="U15" s="4"/>
      <c r="V15" s="3"/>
      <c r="W15" s="18"/>
      <c r="X15" s="14"/>
      <c r="Y15" s="3"/>
      <c r="AA15" s="3"/>
      <c r="AB15" s="3"/>
      <c r="AC15" s="4"/>
      <c r="AD15" s="4"/>
      <c r="AE15" s="4"/>
      <c r="AF15" s="4"/>
      <c r="AG15" s="3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</row>
    <row r="16" spans="1:51">
      <c r="A16" s="48">
        <f t="shared" si="2"/>
        <v>3.1035714285714291</v>
      </c>
      <c r="B16" s="47">
        <f t="shared" si="7"/>
        <v>0.62857142857142856</v>
      </c>
      <c r="C16" s="49">
        <f>C6</f>
        <v>5.5</v>
      </c>
      <c r="D16" s="47">
        <f>D6+2</f>
        <v>27</v>
      </c>
      <c r="E16" s="47">
        <f t="shared" si="8"/>
        <v>70</v>
      </c>
      <c r="F16" s="47">
        <f t="shared" si="8"/>
        <v>12</v>
      </c>
      <c r="G16" s="48">
        <v>5</v>
      </c>
      <c r="H16" s="49">
        <v>10</v>
      </c>
      <c r="I16" s="49">
        <f t="shared" si="0"/>
        <v>16.5</v>
      </c>
      <c r="J16" s="49">
        <f t="shared" si="1"/>
        <v>19</v>
      </c>
      <c r="K16" s="50">
        <f t="shared" si="3"/>
        <v>693</v>
      </c>
      <c r="L16" s="72">
        <f t="shared" si="9"/>
        <v>14</v>
      </c>
      <c r="M16" s="13">
        <f t="shared" si="4"/>
        <v>3.1035714285714291</v>
      </c>
      <c r="N16" s="12">
        <f t="shared" si="10"/>
        <v>2.9147087483697289</v>
      </c>
      <c r="O16" s="12">
        <f t="shared" si="5"/>
        <v>0.18886268020170016</v>
      </c>
      <c r="P16" s="12">
        <f t="shared" si="6"/>
        <v>3.5669111972969667E-2</v>
      </c>
      <c r="Q16" s="96">
        <v>2.7071428571428569</v>
      </c>
      <c r="R16" s="161"/>
      <c r="S16" s="66"/>
      <c r="T16" s="66"/>
      <c r="U16" s="4"/>
      <c r="V16" s="3"/>
      <c r="W16" s="18"/>
      <c r="X16" s="14"/>
      <c r="Y16" s="3"/>
      <c r="AA16" s="3"/>
      <c r="AB16" s="3"/>
      <c r="AC16" s="4"/>
      <c r="AD16" s="4"/>
      <c r="AE16" s="4"/>
      <c r="AF16" s="4"/>
      <c r="AG16" s="3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</row>
    <row r="17" spans="1:51">
      <c r="A17" s="52">
        <f t="shared" si="2"/>
        <v>3.2071428571428573</v>
      </c>
      <c r="B17" s="51">
        <f t="shared" si="7"/>
        <v>0.62857142857142856</v>
      </c>
      <c r="C17" s="53">
        <f>C7</f>
        <v>6</v>
      </c>
      <c r="D17" s="51">
        <f>D7+2</f>
        <v>27</v>
      </c>
      <c r="E17" s="51">
        <f t="shared" si="8"/>
        <v>70</v>
      </c>
      <c r="F17" s="51">
        <f t="shared" si="8"/>
        <v>12</v>
      </c>
      <c r="G17" s="52">
        <v>5</v>
      </c>
      <c r="H17" s="53">
        <v>10</v>
      </c>
      <c r="I17" s="53">
        <f t="shared" si="0"/>
        <v>16</v>
      </c>
      <c r="J17" s="53">
        <f t="shared" si="1"/>
        <v>19</v>
      </c>
      <c r="K17" s="54">
        <f t="shared" si="3"/>
        <v>722</v>
      </c>
      <c r="L17" s="72">
        <f t="shared" si="9"/>
        <v>15</v>
      </c>
      <c r="M17" s="13">
        <f t="shared" si="4"/>
        <v>3.2071428571428573</v>
      </c>
      <c r="N17" s="12">
        <f t="shared" si="10"/>
        <v>2.9147087483697289</v>
      </c>
      <c r="O17" s="12">
        <f t="shared" si="5"/>
        <v>0.29243410877312837</v>
      </c>
      <c r="P17" s="12">
        <f t="shared" si="6"/>
        <v>8.5517707973933876E-2</v>
      </c>
      <c r="Q17" s="96">
        <v>2.7113179074446681</v>
      </c>
      <c r="R17" s="161"/>
      <c r="S17" s="66"/>
      <c r="T17" s="66"/>
      <c r="U17" s="4"/>
      <c r="V17" s="3"/>
      <c r="W17" s="18"/>
      <c r="X17" s="14"/>
      <c r="Y17" s="3"/>
      <c r="AA17" s="3"/>
      <c r="AB17" s="3"/>
      <c r="AC17" s="4"/>
      <c r="AD17" s="4"/>
      <c r="AE17" s="4"/>
      <c r="AF17" s="4"/>
      <c r="AG17" s="3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</row>
    <row r="18" spans="1:51">
      <c r="A18" s="44">
        <f t="shared" si="2"/>
        <v>2.6642857142857141</v>
      </c>
      <c r="B18" s="43">
        <f t="shared" si="7"/>
        <v>0.62857142857142856</v>
      </c>
      <c r="C18" s="45">
        <f>C3</f>
        <v>4</v>
      </c>
      <c r="D18" s="43">
        <f>D3-1</f>
        <v>24</v>
      </c>
      <c r="E18" s="43">
        <f t="shared" si="8"/>
        <v>70</v>
      </c>
      <c r="F18" s="43">
        <f t="shared" si="8"/>
        <v>12</v>
      </c>
      <c r="G18" s="44">
        <v>5</v>
      </c>
      <c r="H18" s="45">
        <v>10</v>
      </c>
      <c r="I18" s="45">
        <f t="shared" si="0"/>
        <v>15</v>
      </c>
      <c r="J18" s="45">
        <f t="shared" si="1"/>
        <v>19</v>
      </c>
      <c r="K18" s="46">
        <f t="shared" si="3"/>
        <v>570</v>
      </c>
      <c r="L18" s="72">
        <f t="shared" si="9"/>
        <v>16</v>
      </c>
      <c r="M18" s="13">
        <f t="shared" si="4"/>
        <v>2.6642857142857141</v>
      </c>
      <c r="N18" s="12">
        <f t="shared" si="10"/>
        <v>2.9147087483697289</v>
      </c>
      <c r="O18" s="12">
        <f t="shared" si="5"/>
        <v>-0.25042303408401478</v>
      </c>
      <c r="P18" s="12">
        <f t="shared" si="6"/>
        <v>6.2711695999843636E-2</v>
      </c>
      <c r="Q18" s="96">
        <v>2.7188492063492062</v>
      </c>
      <c r="R18" s="161"/>
      <c r="S18" s="66"/>
      <c r="T18" s="66"/>
      <c r="U18" s="4"/>
      <c r="V18" s="3"/>
      <c r="W18" s="7"/>
      <c r="Y18" s="3"/>
      <c r="Z18" s="7"/>
      <c r="AA18" s="3"/>
      <c r="AB18" s="3"/>
      <c r="AC18" s="4"/>
      <c r="AD18" s="4"/>
      <c r="AE18" s="4"/>
      <c r="AF18" s="4"/>
      <c r="AG18" s="3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</row>
    <row r="19" spans="1:51">
      <c r="A19" s="48">
        <f t="shared" si="2"/>
        <v>2.7678571428571432</v>
      </c>
      <c r="B19" s="47">
        <f t="shared" si="7"/>
        <v>0.62857142857142856</v>
      </c>
      <c r="C19" s="49">
        <f>C4</f>
        <v>4.5</v>
      </c>
      <c r="D19" s="47">
        <f>D4-1</f>
        <v>24</v>
      </c>
      <c r="E19" s="47">
        <f t="shared" si="8"/>
        <v>70</v>
      </c>
      <c r="F19" s="47">
        <f t="shared" si="8"/>
        <v>12</v>
      </c>
      <c r="G19" s="48">
        <v>5</v>
      </c>
      <c r="H19" s="49">
        <v>10</v>
      </c>
      <c r="I19" s="49">
        <f t="shared" si="0"/>
        <v>14.5</v>
      </c>
      <c r="J19" s="49">
        <f t="shared" si="1"/>
        <v>19</v>
      </c>
      <c r="K19" s="50">
        <f t="shared" si="3"/>
        <v>599</v>
      </c>
      <c r="L19" s="72">
        <f t="shared" si="9"/>
        <v>17</v>
      </c>
      <c r="M19" s="13">
        <f t="shared" si="4"/>
        <v>2.7678571428571432</v>
      </c>
      <c r="N19" s="12">
        <f t="shared" si="10"/>
        <v>2.9147087483697289</v>
      </c>
      <c r="O19" s="12">
        <f t="shared" si="5"/>
        <v>-0.14685160551258569</v>
      </c>
      <c r="P19" s="12">
        <f t="shared" si="6"/>
        <v>2.1565394041624088E-2</v>
      </c>
      <c r="Q19" s="96">
        <v>2.7227743271221532</v>
      </c>
      <c r="R19" s="161"/>
      <c r="S19" s="66"/>
      <c r="T19" s="66"/>
      <c r="U19" s="4"/>
      <c r="V19" s="3"/>
      <c r="W19" s="7"/>
      <c r="X19" s="7"/>
      <c r="Y19" s="3"/>
      <c r="Z19" s="3"/>
      <c r="AA19" s="3"/>
      <c r="AB19" s="3"/>
      <c r="AC19" s="4"/>
      <c r="AD19" s="4"/>
      <c r="AE19" s="4"/>
      <c r="AF19" s="4"/>
      <c r="AG19" s="3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</row>
    <row r="20" spans="1:51">
      <c r="A20" s="48">
        <f t="shared" si="2"/>
        <v>2.8714285714285719</v>
      </c>
      <c r="B20" s="47">
        <f t="shared" si="7"/>
        <v>0.62857142857142856</v>
      </c>
      <c r="C20" s="49">
        <f>C5</f>
        <v>5</v>
      </c>
      <c r="D20" s="47">
        <f>D5-1</f>
        <v>24</v>
      </c>
      <c r="E20" s="47">
        <f t="shared" si="8"/>
        <v>70</v>
      </c>
      <c r="F20" s="47">
        <f t="shared" si="8"/>
        <v>12</v>
      </c>
      <c r="G20" s="48">
        <v>5</v>
      </c>
      <c r="H20" s="49">
        <v>10</v>
      </c>
      <c r="I20" s="49">
        <f t="shared" si="0"/>
        <v>14</v>
      </c>
      <c r="J20" s="49">
        <f t="shared" si="1"/>
        <v>19</v>
      </c>
      <c r="K20" s="50">
        <f t="shared" si="3"/>
        <v>628</v>
      </c>
      <c r="L20" s="72">
        <f t="shared" si="9"/>
        <v>18</v>
      </c>
      <c r="M20" s="13">
        <f t="shared" si="4"/>
        <v>2.8714285714285719</v>
      </c>
      <c r="N20" s="12">
        <f t="shared" si="10"/>
        <v>2.9147087483697289</v>
      </c>
      <c r="O20" s="12">
        <f t="shared" si="5"/>
        <v>-4.3280176941157045E-2</v>
      </c>
      <c r="P20" s="12">
        <f t="shared" si="6"/>
        <v>1.873173716057862E-3</v>
      </c>
      <c r="Q20" s="96">
        <v>2.7250000000000001</v>
      </c>
      <c r="R20" s="161"/>
      <c r="S20" s="66"/>
      <c r="T20" s="66"/>
      <c r="U20" s="4"/>
      <c r="V20" s="3"/>
      <c r="W20" s="7"/>
      <c r="X20" s="7"/>
      <c r="Y20" s="3"/>
      <c r="Z20" s="3"/>
      <c r="AA20" s="3"/>
      <c r="AB20" s="3"/>
      <c r="AC20" s="4"/>
      <c r="AD20" s="4"/>
      <c r="AE20" s="4"/>
      <c r="AF20" s="4"/>
      <c r="AG20" s="3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</row>
    <row r="21" spans="1:51">
      <c r="A21" s="48">
        <f t="shared" si="2"/>
        <v>2.9750000000000001</v>
      </c>
      <c r="B21" s="47">
        <f t="shared" si="7"/>
        <v>0.62857142857142856</v>
      </c>
      <c r="C21" s="49">
        <f>C6</f>
        <v>5.5</v>
      </c>
      <c r="D21" s="47">
        <f>D6-1</f>
        <v>24</v>
      </c>
      <c r="E21" s="47">
        <f t="shared" ref="E21:F27" si="11">E20</f>
        <v>70</v>
      </c>
      <c r="F21" s="47">
        <f t="shared" si="11"/>
        <v>12</v>
      </c>
      <c r="G21" s="48">
        <v>5</v>
      </c>
      <c r="H21" s="49">
        <v>10</v>
      </c>
      <c r="I21" s="49">
        <f t="shared" si="0"/>
        <v>13.5</v>
      </c>
      <c r="J21" s="49">
        <f t="shared" si="1"/>
        <v>19</v>
      </c>
      <c r="K21" s="50">
        <f t="shared" si="3"/>
        <v>657</v>
      </c>
      <c r="L21" s="72">
        <f t="shared" si="9"/>
        <v>19</v>
      </c>
      <c r="M21" s="13">
        <f t="shared" si="4"/>
        <v>2.9750000000000001</v>
      </c>
      <c r="N21" s="12">
        <f t="shared" si="10"/>
        <v>2.9147087483697289</v>
      </c>
      <c r="O21" s="12">
        <f t="shared" si="5"/>
        <v>6.0291251630271159E-2</v>
      </c>
      <c r="P21" s="12">
        <f t="shared" si="6"/>
        <v>3.6350350231446745E-3</v>
      </c>
      <c r="Q21" s="96">
        <v>2.73420523138833</v>
      </c>
      <c r="R21" s="161"/>
      <c r="S21" s="66"/>
      <c r="T21" s="66"/>
      <c r="V21" s="3"/>
      <c r="W21" s="7"/>
      <c r="X21" s="7"/>
      <c r="Y21" s="3"/>
      <c r="Z21" s="3"/>
      <c r="AA21" s="3"/>
      <c r="AB21" s="3"/>
      <c r="AC21" s="4"/>
      <c r="AD21" s="4"/>
      <c r="AE21" s="4"/>
      <c r="AF21" s="4"/>
      <c r="AG21" s="3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</row>
    <row r="22" spans="1:51">
      <c r="A22" s="52">
        <f t="shared" si="2"/>
        <v>3.0785714285714292</v>
      </c>
      <c r="B22" s="51">
        <f t="shared" si="7"/>
        <v>0.62857142857142856</v>
      </c>
      <c r="C22" s="53">
        <f>C7</f>
        <v>6</v>
      </c>
      <c r="D22" s="51">
        <f>D7-1</f>
        <v>24</v>
      </c>
      <c r="E22" s="51">
        <f t="shared" si="11"/>
        <v>70</v>
      </c>
      <c r="F22" s="51">
        <f t="shared" si="11"/>
        <v>12</v>
      </c>
      <c r="G22" s="52">
        <v>5</v>
      </c>
      <c r="H22" s="53">
        <v>10</v>
      </c>
      <c r="I22" s="53">
        <f t="shared" si="0"/>
        <v>13</v>
      </c>
      <c r="J22" s="53">
        <f t="shared" si="1"/>
        <v>19</v>
      </c>
      <c r="K22" s="54">
        <f t="shared" si="3"/>
        <v>686</v>
      </c>
      <c r="L22" s="72">
        <f t="shared" si="9"/>
        <v>20</v>
      </c>
      <c r="M22" s="13">
        <f t="shared" si="4"/>
        <v>3.0785714285714292</v>
      </c>
      <c r="N22" s="12">
        <f t="shared" si="10"/>
        <v>2.9147087483697289</v>
      </c>
      <c r="O22" s="12">
        <f t="shared" si="5"/>
        <v>0.16386268020170025</v>
      </c>
      <c r="P22" s="12">
        <f t="shared" si="6"/>
        <v>2.6850977962884687E-2</v>
      </c>
      <c r="Q22" s="96">
        <v>2.738865546218487</v>
      </c>
      <c r="R22" s="161"/>
      <c r="S22" s="66"/>
      <c r="T22" s="66"/>
      <c r="U22" s="4"/>
      <c r="V22" s="3"/>
      <c r="W22" s="7"/>
      <c r="X22" s="7"/>
      <c r="Y22" s="3"/>
      <c r="Z22" s="3"/>
      <c r="AA22" s="3"/>
      <c r="AB22" s="3"/>
      <c r="AC22" s="4"/>
      <c r="AD22" s="4"/>
      <c r="AE22" s="4"/>
      <c r="AF22" s="4"/>
      <c r="AG22" s="3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</row>
    <row r="23" spans="1:51">
      <c r="A23" s="44">
        <f t="shared" si="2"/>
        <v>2.6214285714285719</v>
      </c>
      <c r="B23" s="43">
        <f t="shared" si="7"/>
        <v>0.62857142857142856</v>
      </c>
      <c r="C23" s="45">
        <f>C3</f>
        <v>4</v>
      </c>
      <c r="D23" s="43">
        <f>D3-2</f>
        <v>23</v>
      </c>
      <c r="E23" s="43">
        <f t="shared" si="11"/>
        <v>70</v>
      </c>
      <c r="F23" s="43">
        <f>F22</f>
        <v>12</v>
      </c>
      <c r="G23" s="44">
        <v>5</v>
      </c>
      <c r="H23" s="45">
        <v>10</v>
      </c>
      <c r="I23" s="45">
        <f t="shared" si="0"/>
        <v>14</v>
      </c>
      <c r="J23" s="45">
        <f t="shared" si="1"/>
        <v>19</v>
      </c>
      <c r="K23" s="46">
        <f t="shared" si="3"/>
        <v>558</v>
      </c>
      <c r="L23" s="72">
        <f t="shared" si="9"/>
        <v>21</v>
      </c>
      <c r="M23" s="13">
        <f t="shared" si="4"/>
        <v>2.6214285714285719</v>
      </c>
      <c r="N23" s="12">
        <f t="shared" si="10"/>
        <v>2.9147087483697289</v>
      </c>
      <c r="O23" s="12">
        <f t="shared" si="5"/>
        <v>-0.29328017694115704</v>
      </c>
      <c r="P23" s="12">
        <f t="shared" si="6"/>
        <v>8.601326218663638E-2</v>
      </c>
      <c r="Q23" s="96">
        <v>2.7390786749482405</v>
      </c>
      <c r="R23" s="161"/>
      <c r="S23" s="66"/>
      <c r="T23" s="66"/>
      <c r="U23" s="4"/>
      <c r="V23" s="3"/>
      <c r="W23" s="7"/>
      <c r="X23" s="7"/>
      <c r="Y23" s="3"/>
      <c r="Z23" s="3"/>
      <c r="AA23" s="3"/>
      <c r="AB23" s="3"/>
      <c r="AC23" s="4"/>
      <c r="AD23" s="4"/>
      <c r="AE23" s="4"/>
      <c r="AF23" s="4"/>
      <c r="AG23" s="3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</row>
    <row r="24" spans="1:51">
      <c r="A24" s="48">
        <f t="shared" si="2"/>
        <v>2.7250000000000001</v>
      </c>
      <c r="B24" s="47">
        <f t="shared" si="7"/>
        <v>0.62857142857142856</v>
      </c>
      <c r="C24" s="49">
        <f>C4</f>
        <v>4.5</v>
      </c>
      <c r="D24" s="47">
        <f>D4-2</f>
        <v>23</v>
      </c>
      <c r="E24" s="47">
        <f t="shared" si="11"/>
        <v>70</v>
      </c>
      <c r="F24" s="47">
        <f t="shared" si="11"/>
        <v>12</v>
      </c>
      <c r="G24" s="48">
        <v>5</v>
      </c>
      <c r="H24" s="49">
        <v>10</v>
      </c>
      <c r="I24" s="49">
        <f t="shared" si="0"/>
        <v>13.5</v>
      </c>
      <c r="J24" s="49">
        <f t="shared" si="1"/>
        <v>19</v>
      </c>
      <c r="K24" s="50">
        <f t="shared" si="3"/>
        <v>587</v>
      </c>
      <c r="L24" s="72">
        <f t="shared" si="9"/>
        <v>22</v>
      </c>
      <c r="M24" s="13">
        <f t="shared" si="4"/>
        <v>2.7250000000000001</v>
      </c>
      <c r="N24" s="12">
        <f t="shared" si="10"/>
        <v>2.9147087483697289</v>
      </c>
      <c r="O24" s="12">
        <f t="shared" si="5"/>
        <v>-0.18970874836972884</v>
      </c>
      <c r="P24" s="12">
        <f t="shared" si="6"/>
        <v>3.5989409208009096E-2</v>
      </c>
      <c r="Q24" s="96">
        <v>2.7396825396825397</v>
      </c>
      <c r="R24" s="161"/>
      <c r="S24" s="66"/>
      <c r="T24" s="66"/>
      <c r="U24" s="4"/>
      <c r="V24" s="3"/>
      <c r="W24" s="7"/>
      <c r="X24" s="7"/>
      <c r="Y24" s="3"/>
      <c r="Z24" s="3"/>
      <c r="AA24" s="3"/>
      <c r="AB24" s="3"/>
      <c r="AC24" s="4"/>
      <c r="AD24" s="4"/>
      <c r="AE24" s="4"/>
      <c r="AF24" s="4"/>
      <c r="AG24" s="3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</row>
    <row r="25" spans="1:51">
      <c r="A25" s="48">
        <f t="shared" si="2"/>
        <v>2.8285714285714287</v>
      </c>
      <c r="B25" s="47">
        <f t="shared" si="7"/>
        <v>0.62857142857142856</v>
      </c>
      <c r="C25" s="49">
        <f>C5</f>
        <v>5</v>
      </c>
      <c r="D25" s="47">
        <f>D5-2</f>
        <v>23</v>
      </c>
      <c r="E25" s="47">
        <f t="shared" si="11"/>
        <v>70</v>
      </c>
      <c r="F25" s="47">
        <f t="shared" si="11"/>
        <v>12</v>
      </c>
      <c r="G25" s="48">
        <v>5</v>
      </c>
      <c r="H25" s="49">
        <v>10</v>
      </c>
      <c r="I25" s="49">
        <f t="shared" si="0"/>
        <v>13</v>
      </c>
      <c r="J25" s="49">
        <f t="shared" si="1"/>
        <v>19</v>
      </c>
      <c r="K25" s="50">
        <f t="shared" si="3"/>
        <v>616</v>
      </c>
      <c r="L25" s="72">
        <f t="shared" si="9"/>
        <v>23</v>
      </c>
      <c r="M25" s="13">
        <f t="shared" si="4"/>
        <v>2.8285714285714287</v>
      </c>
      <c r="N25" s="12">
        <f t="shared" si="10"/>
        <v>2.9147087483697289</v>
      </c>
      <c r="O25" s="12">
        <f t="shared" si="5"/>
        <v>-8.6137319798300194E-2</v>
      </c>
      <c r="P25" s="12">
        <f t="shared" si="6"/>
        <v>7.4196378620346387E-3</v>
      </c>
      <c r="Q25" s="96">
        <v>2.75</v>
      </c>
      <c r="R25" s="161"/>
      <c r="S25" s="66"/>
      <c r="T25" s="66"/>
      <c r="U25" s="4"/>
      <c r="V25" s="3"/>
      <c r="W25" s="7"/>
      <c r="X25" s="7"/>
      <c r="Y25" s="3"/>
      <c r="Z25" s="3"/>
      <c r="AA25" s="3"/>
      <c r="AB25" s="3"/>
      <c r="AC25" s="4"/>
      <c r="AD25" s="4"/>
      <c r="AE25" s="4"/>
      <c r="AF25" s="4"/>
      <c r="AG25" s="3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</row>
    <row r="26" spans="1:51">
      <c r="A26" s="48">
        <f t="shared" si="2"/>
        <v>2.9321428571428569</v>
      </c>
      <c r="B26" s="47">
        <f t="shared" si="7"/>
        <v>0.62857142857142856</v>
      </c>
      <c r="C26" s="49">
        <f>C6</f>
        <v>5.5</v>
      </c>
      <c r="D26" s="47">
        <f>D6-2</f>
        <v>23</v>
      </c>
      <c r="E26" s="47">
        <f t="shared" si="11"/>
        <v>70</v>
      </c>
      <c r="F26" s="47">
        <f t="shared" si="11"/>
        <v>12</v>
      </c>
      <c r="G26" s="48">
        <v>5</v>
      </c>
      <c r="H26" s="49">
        <v>10</v>
      </c>
      <c r="I26" s="49">
        <f t="shared" si="0"/>
        <v>12.5</v>
      </c>
      <c r="J26" s="49">
        <f t="shared" si="1"/>
        <v>19</v>
      </c>
      <c r="K26" s="50">
        <f t="shared" si="3"/>
        <v>645</v>
      </c>
      <c r="L26" s="72">
        <f t="shared" si="9"/>
        <v>24</v>
      </c>
      <c r="M26" s="13">
        <f t="shared" si="4"/>
        <v>2.9321428571428569</v>
      </c>
      <c r="N26" s="12">
        <f t="shared" si="10"/>
        <v>2.9147087483697289</v>
      </c>
      <c r="O26" s="12">
        <f t="shared" si="5"/>
        <v>1.743410877312801E-2</v>
      </c>
      <c r="P26" s="12">
        <f t="shared" si="6"/>
        <v>3.0394814871325906E-4</v>
      </c>
      <c r="Q26" s="96">
        <v>2.7535714285714281</v>
      </c>
      <c r="R26" s="161"/>
      <c r="S26" s="66"/>
      <c r="T26" s="66"/>
      <c r="U26" s="4"/>
      <c r="V26" s="3"/>
      <c r="W26" s="7"/>
      <c r="X26" s="7"/>
      <c r="Y26" s="3"/>
      <c r="Z26" s="3"/>
      <c r="AA26" s="3"/>
      <c r="AB26" s="3"/>
      <c r="AC26" s="4"/>
      <c r="AD26" s="4"/>
      <c r="AE26" s="4"/>
      <c r="AF26" s="4"/>
      <c r="AG26" s="3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</row>
    <row r="27" spans="1:51">
      <c r="A27" s="52">
        <f t="shared" si="2"/>
        <v>3.035714285714286</v>
      </c>
      <c r="B27" s="51">
        <f t="shared" si="7"/>
        <v>0.62857142857142856</v>
      </c>
      <c r="C27" s="53">
        <f>C7</f>
        <v>6</v>
      </c>
      <c r="D27" s="51">
        <f>D7-2</f>
        <v>23</v>
      </c>
      <c r="E27" s="51">
        <f t="shared" si="11"/>
        <v>70</v>
      </c>
      <c r="F27" s="51">
        <f t="shared" si="11"/>
        <v>12</v>
      </c>
      <c r="G27" s="52">
        <v>5</v>
      </c>
      <c r="H27" s="53">
        <v>10</v>
      </c>
      <c r="I27" s="53">
        <f t="shared" si="0"/>
        <v>12</v>
      </c>
      <c r="J27" s="53">
        <f t="shared" si="1"/>
        <v>19</v>
      </c>
      <c r="K27" s="54">
        <f t="shared" si="3"/>
        <v>674</v>
      </c>
      <c r="L27" s="72">
        <f t="shared" si="9"/>
        <v>25</v>
      </c>
      <c r="M27" s="13">
        <f t="shared" si="4"/>
        <v>3.035714285714286</v>
      </c>
      <c r="N27" s="12">
        <f t="shared" si="10"/>
        <v>2.9147087483697289</v>
      </c>
      <c r="O27" s="12">
        <f t="shared" si="5"/>
        <v>0.1210055373445571</v>
      </c>
      <c r="P27" s="12">
        <f t="shared" si="6"/>
        <v>1.4642340068045004E-2</v>
      </c>
      <c r="Q27" s="96">
        <v>2.7535714285714286</v>
      </c>
      <c r="R27" s="161"/>
      <c r="S27" s="66"/>
      <c r="T27" s="66"/>
      <c r="U27" s="4"/>
      <c r="V27" s="3"/>
      <c r="W27" s="7"/>
      <c r="X27" s="7"/>
      <c r="Y27" s="3"/>
      <c r="Z27" s="3"/>
      <c r="AA27" s="3"/>
      <c r="AB27" s="3"/>
      <c r="AC27" s="4"/>
      <c r="AD27" s="4"/>
      <c r="AE27" s="4"/>
      <c r="AF27" s="4"/>
      <c r="AG27" s="3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</row>
    <row r="28" spans="1:51">
      <c r="A28" s="132"/>
      <c r="B28" s="55"/>
      <c r="C28" s="55"/>
      <c r="D28" s="55"/>
      <c r="E28" s="55"/>
      <c r="F28" s="55"/>
      <c r="G28" s="55"/>
      <c r="H28" s="55"/>
      <c r="I28" s="55"/>
      <c r="J28" s="133"/>
      <c r="K28" s="50"/>
      <c r="L28" s="72">
        <f t="shared" si="9"/>
        <v>26</v>
      </c>
      <c r="M28" s="13">
        <f t="shared" ref="M28:M52" si="12">A31</f>
        <v>2.6919517102615695</v>
      </c>
      <c r="N28" s="12">
        <f t="shared" si="10"/>
        <v>2.9147087483697289</v>
      </c>
      <c r="O28" s="12">
        <f t="shared" si="5"/>
        <v>-0.22275703810815939</v>
      </c>
      <c r="P28" s="12">
        <f t="shared" si="6"/>
        <v>4.9620698026719971E-2</v>
      </c>
      <c r="Q28" s="99">
        <v>2.7605158730158728</v>
      </c>
      <c r="R28" s="162"/>
      <c r="S28" s="66"/>
      <c r="T28" s="66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</row>
    <row r="29" spans="1:51">
      <c r="A29" s="34" t="s">
        <v>8</v>
      </c>
      <c r="B29" s="35" t="s">
        <v>6</v>
      </c>
      <c r="C29" s="36" t="s">
        <v>21</v>
      </c>
      <c r="D29" s="34" t="s">
        <v>0</v>
      </c>
      <c r="E29" s="34" t="s">
        <v>1</v>
      </c>
      <c r="F29" s="34" t="s">
        <v>22</v>
      </c>
      <c r="G29" s="37" t="s">
        <v>23</v>
      </c>
      <c r="H29" s="37" t="s">
        <v>24</v>
      </c>
      <c r="I29" s="37" t="s">
        <v>25</v>
      </c>
      <c r="J29" s="37" t="s">
        <v>26</v>
      </c>
      <c r="K29" s="35" t="s">
        <v>2</v>
      </c>
      <c r="L29" s="72">
        <f t="shared" si="9"/>
        <v>27</v>
      </c>
      <c r="M29" s="13">
        <f t="shared" si="12"/>
        <v>2.7958249496981891</v>
      </c>
      <c r="N29" s="12">
        <f t="shared" si="10"/>
        <v>2.9147087483697289</v>
      </c>
      <c r="O29" s="12">
        <f t="shared" si="5"/>
        <v>-0.11888379867153986</v>
      </c>
      <c r="P29" s="12">
        <f t="shared" si="6"/>
        <v>1.4133357586575223E-2</v>
      </c>
      <c r="Q29" s="98">
        <v>2.7662525879917186</v>
      </c>
      <c r="R29" s="150">
        <v>25</v>
      </c>
      <c r="S29" s="66"/>
      <c r="T29" s="66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</row>
    <row r="30" spans="1:51">
      <c r="A30" s="38" t="s">
        <v>27</v>
      </c>
      <c r="B30" s="39" t="s">
        <v>27</v>
      </c>
      <c r="C30" s="40" t="s">
        <v>3</v>
      </c>
      <c r="D30" s="41" t="s">
        <v>3</v>
      </c>
      <c r="E30" s="41" t="s">
        <v>3</v>
      </c>
      <c r="F30" s="58" t="s">
        <v>3</v>
      </c>
      <c r="G30" s="42" t="s">
        <v>3</v>
      </c>
      <c r="H30" s="42" t="s">
        <v>3</v>
      </c>
      <c r="I30" s="42" t="s">
        <v>3</v>
      </c>
      <c r="J30" s="42" t="s">
        <v>3</v>
      </c>
      <c r="K30" s="131" t="s">
        <v>28</v>
      </c>
      <c r="L30" s="72">
        <f t="shared" si="9"/>
        <v>28</v>
      </c>
      <c r="M30" s="13">
        <f t="shared" si="12"/>
        <v>2.8996981891348086</v>
      </c>
      <c r="N30" s="12">
        <f t="shared" si="10"/>
        <v>2.9147087483697289</v>
      </c>
      <c r="O30" s="12">
        <f t="shared" si="5"/>
        <v>-1.501055923492034E-2</v>
      </c>
      <c r="P30" s="12">
        <f t="shared" si="6"/>
        <v>2.253168885450523E-4</v>
      </c>
      <c r="Q30" s="96">
        <v>2.7678571428571432</v>
      </c>
      <c r="R30" s="151"/>
      <c r="S30" s="66"/>
      <c r="T30" s="66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</row>
    <row r="31" spans="1:51">
      <c r="A31" s="43">
        <f>(K31/10000*2500)/(E31/100)*10/1000+B31</f>
        <v>2.6919517102615695</v>
      </c>
      <c r="B31" s="43">
        <f>I145</f>
        <v>0.62857142857142856</v>
      </c>
      <c r="C31" s="44">
        <f>C3</f>
        <v>4</v>
      </c>
      <c r="D31" s="43">
        <f>D3</f>
        <v>25</v>
      </c>
      <c r="E31" s="44">
        <f>E3+1</f>
        <v>71</v>
      </c>
      <c r="F31" s="43">
        <f>F3</f>
        <v>12</v>
      </c>
      <c r="G31" s="44">
        <v>5</v>
      </c>
      <c r="H31" s="45">
        <v>10</v>
      </c>
      <c r="I31" s="45">
        <f t="shared" ref="I31:I55" si="13">D31-C31-G31</f>
        <v>16</v>
      </c>
      <c r="J31" s="45">
        <f t="shared" ref="J31:J55" si="14">(E31-2*H31-F31)/2</f>
        <v>19.5</v>
      </c>
      <c r="K31" s="46">
        <f t="shared" si="3"/>
        <v>586</v>
      </c>
      <c r="L31" s="72">
        <f t="shared" si="9"/>
        <v>29</v>
      </c>
      <c r="M31" s="13">
        <f t="shared" si="12"/>
        <v>3.0035714285714286</v>
      </c>
      <c r="N31" s="12">
        <f t="shared" si="10"/>
        <v>2.9147087483697289</v>
      </c>
      <c r="O31" s="12">
        <f t="shared" si="5"/>
        <v>8.8862680201699629E-2</v>
      </c>
      <c r="P31" s="12">
        <f t="shared" si="6"/>
        <v>7.896575932629539E-3</v>
      </c>
      <c r="Q31" s="96">
        <v>2.7764587525150906</v>
      </c>
      <c r="R31" s="151"/>
      <c r="S31" s="66"/>
      <c r="T31" s="66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</row>
    <row r="32" spans="1:51">
      <c r="A32" s="47">
        <f t="shared" ref="A32:A55" si="15">(K32/10000*2500)/(E32/100)*10/1000+B32</f>
        <v>2.7958249496981891</v>
      </c>
      <c r="B32" s="47">
        <f>B31</f>
        <v>0.62857142857142856</v>
      </c>
      <c r="C32" s="48">
        <f t="shared" ref="C32:D47" si="16">C4</f>
        <v>4.5</v>
      </c>
      <c r="D32" s="47">
        <f t="shared" si="16"/>
        <v>25</v>
      </c>
      <c r="E32" s="48">
        <f>E31</f>
        <v>71</v>
      </c>
      <c r="F32" s="47">
        <f t="shared" ref="F32:F55" si="17">F4</f>
        <v>12</v>
      </c>
      <c r="G32" s="48">
        <v>5</v>
      </c>
      <c r="H32" s="49">
        <v>10</v>
      </c>
      <c r="I32" s="49">
        <f t="shared" si="13"/>
        <v>15.5</v>
      </c>
      <c r="J32" s="49">
        <f t="shared" si="14"/>
        <v>19.5</v>
      </c>
      <c r="K32" s="50">
        <f t="shared" si="3"/>
        <v>615.5</v>
      </c>
      <c r="L32" s="72">
        <f t="shared" si="9"/>
        <v>30</v>
      </c>
      <c r="M32" s="13">
        <f t="shared" si="12"/>
        <v>3.1074446680080485</v>
      </c>
      <c r="N32" s="12">
        <f t="shared" si="10"/>
        <v>2.9147087483697289</v>
      </c>
      <c r="O32" s="12">
        <f t="shared" si="5"/>
        <v>0.1927359196383196</v>
      </c>
      <c r="P32" s="12">
        <f t="shared" si="6"/>
        <v>3.7147134718828786E-2</v>
      </c>
      <c r="Q32" s="96">
        <v>2.7813492063492062</v>
      </c>
      <c r="R32" s="151"/>
      <c r="S32" s="66"/>
      <c r="T32" s="66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</row>
    <row r="33" spans="1:51">
      <c r="A33" s="47">
        <f t="shared" si="15"/>
        <v>2.8996981891348086</v>
      </c>
      <c r="B33" s="47">
        <f t="shared" ref="B33:B55" si="18">B32</f>
        <v>0.62857142857142856</v>
      </c>
      <c r="C33" s="48">
        <f t="shared" si="16"/>
        <v>5</v>
      </c>
      <c r="D33" s="47">
        <f t="shared" si="16"/>
        <v>25</v>
      </c>
      <c r="E33" s="48">
        <f t="shared" ref="E33:E55" si="19">E32</f>
        <v>71</v>
      </c>
      <c r="F33" s="47">
        <f t="shared" si="17"/>
        <v>12</v>
      </c>
      <c r="G33" s="48">
        <v>5</v>
      </c>
      <c r="H33" s="49">
        <v>10</v>
      </c>
      <c r="I33" s="49">
        <f t="shared" si="13"/>
        <v>15</v>
      </c>
      <c r="J33" s="49">
        <f t="shared" si="14"/>
        <v>19.5</v>
      </c>
      <c r="K33" s="50">
        <f t="shared" si="3"/>
        <v>645</v>
      </c>
      <c r="L33" s="72">
        <f t="shared" si="9"/>
        <v>31</v>
      </c>
      <c r="M33" s="13">
        <f t="shared" si="12"/>
        <v>2.73420523138833</v>
      </c>
      <c r="N33" s="12">
        <f t="shared" si="10"/>
        <v>2.9147087483697289</v>
      </c>
      <c r="O33" s="12">
        <f t="shared" si="5"/>
        <v>-0.18050351698139888</v>
      </c>
      <c r="P33" s="12">
        <f t="shared" si="6"/>
        <v>3.2581519642654155E-2</v>
      </c>
      <c r="Q33" s="96">
        <v>2.7825569358178055</v>
      </c>
      <c r="R33" s="151"/>
      <c r="S33" s="66"/>
      <c r="T33" s="66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</row>
    <row r="34" spans="1:51">
      <c r="A34" s="47">
        <f t="shared" si="15"/>
        <v>3.0035714285714286</v>
      </c>
      <c r="B34" s="47">
        <f t="shared" si="18"/>
        <v>0.62857142857142856</v>
      </c>
      <c r="C34" s="48">
        <f t="shared" si="16"/>
        <v>5.5</v>
      </c>
      <c r="D34" s="47">
        <f t="shared" si="16"/>
        <v>25</v>
      </c>
      <c r="E34" s="48">
        <f t="shared" si="19"/>
        <v>71</v>
      </c>
      <c r="F34" s="47">
        <f t="shared" si="17"/>
        <v>12</v>
      </c>
      <c r="G34" s="48">
        <v>5</v>
      </c>
      <c r="H34" s="49">
        <v>10</v>
      </c>
      <c r="I34" s="49">
        <f t="shared" si="13"/>
        <v>14.5</v>
      </c>
      <c r="J34" s="49">
        <f t="shared" si="14"/>
        <v>19.5</v>
      </c>
      <c r="K34" s="50">
        <f t="shared" si="3"/>
        <v>674.5</v>
      </c>
      <c r="L34" s="72">
        <f t="shared" si="9"/>
        <v>32</v>
      </c>
      <c r="M34" s="13">
        <f t="shared" si="12"/>
        <v>2.83807847082495</v>
      </c>
      <c r="N34" s="12">
        <f t="shared" si="10"/>
        <v>2.9147087483697289</v>
      </c>
      <c r="O34" s="12">
        <f t="shared" si="5"/>
        <v>-7.6630277544778913E-2</v>
      </c>
      <c r="P34" s="12">
        <f t="shared" si="6"/>
        <v>5.8721994365898474E-3</v>
      </c>
      <c r="Q34" s="96">
        <v>2.7829831932773108</v>
      </c>
      <c r="R34" s="151"/>
      <c r="S34" s="66"/>
      <c r="T34" s="66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</row>
    <row r="35" spans="1:51">
      <c r="A35" s="51">
        <f t="shared" si="15"/>
        <v>3.1074446680080485</v>
      </c>
      <c r="B35" s="51">
        <f t="shared" si="18"/>
        <v>0.62857142857142856</v>
      </c>
      <c r="C35" s="52">
        <f t="shared" si="16"/>
        <v>6</v>
      </c>
      <c r="D35" s="51">
        <f t="shared" si="16"/>
        <v>25</v>
      </c>
      <c r="E35" s="52">
        <f t="shared" si="19"/>
        <v>71</v>
      </c>
      <c r="F35" s="51">
        <f t="shared" si="17"/>
        <v>12</v>
      </c>
      <c r="G35" s="52">
        <v>5</v>
      </c>
      <c r="H35" s="53">
        <v>10</v>
      </c>
      <c r="I35" s="53">
        <f t="shared" si="13"/>
        <v>14</v>
      </c>
      <c r="J35" s="53">
        <f t="shared" si="14"/>
        <v>19.5</v>
      </c>
      <c r="K35" s="54">
        <f t="shared" si="3"/>
        <v>704</v>
      </c>
      <c r="L35" s="72">
        <f t="shared" si="9"/>
        <v>33</v>
      </c>
      <c r="M35" s="13">
        <f t="shared" si="12"/>
        <v>2.9419517102615695</v>
      </c>
      <c r="N35" s="12">
        <f t="shared" si="10"/>
        <v>2.9147087483697289</v>
      </c>
      <c r="O35" s="12">
        <f t="shared" si="5"/>
        <v>2.7242961891840611E-2</v>
      </c>
      <c r="P35" s="12">
        <f t="shared" si="6"/>
        <v>7.4217897264027975E-4</v>
      </c>
      <c r="Q35" s="96">
        <v>2.7928571428571431</v>
      </c>
      <c r="R35" s="151"/>
      <c r="S35" s="66"/>
      <c r="T35" s="66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</row>
    <row r="36" spans="1:51">
      <c r="A36" s="43">
        <f t="shared" si="15"/>
        <v>2.73420523138833</v>
      </c>
      <c r="B36" s="43">
        <f t="shared" si="18"/>
        <v>0.62857142857142856</v>
      </c>
      <c r="C36" s="44">
        <f t="shared" si="16"/>
        <v>4</v>
      </c>
      <c r="D36" s="43">
        <f t="shared" si="16"/>
        <v>26</v>
      </c>
      <c r="E36" s="44">
        <f t="shared" si="19"/>
        <v>71</v>
      </c>
      <c r="F36" s="43">
        <f t="shared" si="17"/>
        <v>12</v>
      </c>
      <c r="G36" s="44">
        <v>5</v>
      </c>
      <c r="H36" s="45">
        <v>10</v>
      </c>
      <c r="I36" s="45">
        <f t="shared" si="13"/>
        <v>17</v>
      </c>
      <c r="J36" s="45">
        <f t="shared" si="14"/>
        <v>19.5</v>
      </c>
      <c r="K36" s="46">
        <f t="shared" si="3"/>
        <v>598</v>
      </c>
      <c r="L36" s="72">
        <f t="shared" si="9"/>
        <v>34</v>
      </c>
      <c r="M36" s="13">
        <f t="shared" si="12"/>
        <v>3.0458249496981891</v>
      </c>
      <c r="N36" s="12">
        <f t="shared" si="10"/>
        <v>2.9147087483697289</v>
      </c>
      <c r="O36" s="12">
        <f t="shared" si="5"/>
        <v>0.13111620132846014</v>
      </c>
      <c r="P36" s="12">
        <f t="shared" si="6"/>
        <v>1.7191458250805293E-2</v>
      </c>
      <c r="Q36" s="96">
        <v>2.7958249496981891</v>
      </c>
      <c r="R36" s="151"/>
      <c r="S36" s="66"/>
      <c r="T36" s="66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</row>
    <row r="37" spans="1:51">
      <c r="A37" s="47">
        <f t="shared" si="15"/>
        <v>2.83807847082495</v>
      </c>
      <c r="B37" s="47">
        <f t="shared" si="18"/>
        <v>0.62857142857142856</v>
      </c>
      <c r="C37" s="48">
        <f t="shared" si="16"/>
        <v>4.5</v>
      </c>
      <c r="D37" s="47">
        <f t="shared" si="16"/>
        <v>26</v>
      </c>
      <c r="E37" s="48">
        <f t="shared" si="19"/>
        <v>71</v>
      </c>
      <c r="F37" s="47">
        <f t="shared" si="17"/>
        <v>12</v>
      </c>
      <c r="G37" s="48">
        <v>5</v>
      </c>
      <c r="H37" s="49">
        <v>10</v>
      </c>
      <c r="I37" s="49">
        <f t="shared" si="13"/>
        <v>16.5</v>
      </c>
      <c r="J37" s="49">
        <f t="shared" si="14"/>
        <v>19.5</v>
      </c>
      <c r="K37" s="50">
        <f t="shared" si="3"/>
        <v>627.5</v>
      </c>
      <c r="L37" s="72">
        <f t="shared" si="9"/>
        <v>35</v>
      </c>
      <c r="M37" s="13">
        <f t="shared" si="12"/>
        <v>3.1496981891348086</v>
      </c>
      <c r="N37" s="12">
        <f t="shared" si="10"/>
        <v>2.9147087483697289</v>
      </c>
      <c r="O37" s="12">
        <f t="shared" si="5"/>
        <v>0.23498944076507966</v>
      </c>
      <c r="P37" s="12">
        <f t="shared" si="6"/>
        <v>5.5220037271084883E-2</v>
      </c>
      <c r="Q37" s="96">
        <v>2.7976890756302519</v>
      </c>
      <c r="R37" s="151"/>
      <c r="S37" s="66"/>
      <c r="T37" s="66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</row>
    <row r="38" spans="1:51">
      <c r="A38" s="47">
        <f t="shared" si="15"/>
        <v>2.9419517102615695</v>
      </c>
      <c r="B38" s="47">
        <f t="shared" si="18"/>
        <v>0.62857142857142856</v>
      </c>
      <c r="C38" s="48">
        <f t="shared" si="16"/>
        <v>5</v>
      </c>
      <c r="D38" s="47">
        <f t="shared" si="16"/>
        <v>26</v>
      </c>
      <c r="E38" s="48">
        <f t="shared" si="19"/>
        <v>71</v>
      </c>
      <c r="F38" s="47">
        <f t="shared" si="17"/>
        <v>12</v>
      </c>
      <c r="G38" s="48">
        <v>5</v>
      </c>
      <c r="H38" s="49">
        <v>10</v>
      </c>
      <c r="I38" s="49">
        <f t="shared" si="13"/>
        <v>16</v>
      </c>
      <c r="J38" s="49">
        <f t="shared" si="14"/>
        <v>19.5</v>
      </c>
      <c r="K38" s="50">
        <f t="shared" si="3"/>
        <v>657</v>
      </c>
      <c r="L38" s="72">
        <f t="shared" si="9"/>
        <v>36</v>
      </c>
      <c r="M38" s="13">
        <f t="shared" si="12"/>
        <v>2.7764587525150906</v>
      </c>
      <c r="N38" s="12">
        <f t="shared" si="10"/>
        <v>2.9147087483697289</v>
      </c>
      <c r="O38" s="12">
        <f t="shared" si="5"/>
        <v>-0.13824999585463837</v>
      </c>
      <c r="P38" s="12">
        <f t="shared" si="6"/>
        <v>1.9113061353807529E-2</v>
      </c>
      <c r="Q38" s="96">
        <v>2.8021825396825397</v>
      </c>
      <c r="R38" s="151"/>
      <c r="S38" s="66"/>
      <c r="T38" s="66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</row>
    <row r="39" spans="1:51">
      <c r="A39" s="47">
        <f t="shared" si="15"/>
        <v>3.0458249496981891</v>
      </c>
      <c r="B39" s="47">
        <f t="shared" si="18"/>
        <v>0.62857142857142856</v>
      </c>
      <c r="C39" s="48">
        <f t="shared" si="16"/>
        <v>5.5</v>
      </c>
      <c r="D39" s="47">
        <f t="shared" si="16"/>
        <v>26</v>
      </c>
      <c r="E39" s="48">
        <f t="shared" si="19"/>
        <v>71</v>
      </c>
      <c r="F39" s="47">
        <f t="shared" si="17"/>
        <v>12</v>
      </c>
      <c r="G39" s="48">
        <v>5</v>
      </c>
      <c r="H39" s="49">
        <v>10</v>
      </c>
      <c r="I39" s="49">
        <f t="shared" si="13"/>
        <v>15.5</v>
      </c>
      <c r="J39" s="49">
        <f t="shared" si="14"/>
        <v>19.5</v>
      </c>
      <c r="K39" s="50">
        <f t="shared" si="3"/>
        <v>686.5</v>
      </c>
      <c r="L39" s="72">
        <f t="shared" si="9"/>
        <v>37</v>
      </c>
      <c r="M39" s="13">
        <f t="shared" si="12"/>
        <v>2.880331991951711</v>
      </c>
      <c r="N39" s="12">
        <f t="shared" si="10"/>
        <v>2.9147087483697289</v>
      </c>
      <c r="O39" s="12">
        <f t="shared" si="5"/>
        <v>-3.4376756418017962E-2</v>
      </c>
      <c r="P39" s="12">
        <f t="shared" si="6"/>
        <v>1.1817613818237392E-3</v>
      </c>
      <c r="Q39" s="96">
        <v>2.809730848861284</v>
      </c>
      <c r="R39" s="151"/>
      <c r="S39" s="66"/>
      <c r="T39" s="66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</row>
    <row r="40" spans="1:51">
      <c r="A40" s="51">
        <f t="shared" si="15"/>
        <v>3.1496981891348086</v>
      </c>
      <c r="B40" s="51">
        <f t="shared" si="18"/>
        <v>0.62857142857142856</v>
      </c>
      <c r="C40" s="52">
        <f t="shared" si="16"/>
        <v>6</v>
      </c>
      <c r="D40" s="51">
        <f t="shared" si="16"/>
        <v>26</v>
      </c>
      <c r="E40" s="52">
        <f t="shared" si="19"/>
        <v>71</v>
      </c>
      <c r="F40" s="51">
        <f t="shared" si="17"/>
        <v>12</v>
      </c>
      <c r="G40" s="52">
        <v>5</v>
      </c>
      <c r="H40" s="53">
        <v>10</v>
      </c>
      <c r="I40" s="53">
        <f t="shared" si="13"/>
        <v>15</v>
      </c>
      <c r="J40" s="53">
        <f t="shared" si="14"/>
        <v>19.5</v>
      </c>
      <c r="K40" s="54">
        <f t="shared" si="3"/>
        <v>716</v>
      </c>
      <c r="L40" s="72">
        <f t="shared" si="9"/>
        <v>38</v>
      </c>
      <c r="M40" s="13">
        <f t="shared" si="12"/>
        <v>2.98420523138833</v>
      </c>
      <c r="N40" s="12">
        <f t="shared" si="10"/>
        <v>2.9147087483697289</v>
      </c>
      <c r="O40" s="12">
        <f t="shared" si="5"/>
        <v>6.9496483018601118E-2</v>
      </c>
      <c r="P40" s="12">
        <f t="shared" si="6"/>
        <v>4.8297611519547137E-3</v>
      </c>
      <c r="Q40" s="96">
        <v>2.8107142857142859</v>
      </c>
      <c r="R40" s="151"/>
      <c r="S40" s="66"/>
      <c r="T40" s="66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</row>
    <row r="41" spans="1:51">
      <c r="A41" s="43">
        <f t="shared" si="15"/>
        <v>2.7764587525150906</v>
      </c>
      <c r="B41" s="43">
        <f t="shared" si="18"/>
        <v>0.62857142857142856</v>
      </c>
      <c r="C41" s="44">
        <f t="shared" si="16"/>
        <v>4</v>
      </c>
      <c r="D41" s="43">
        <f t="shared" si="16"/>
        <v>27</v>
      </c>
      <c r="E41" s="44">
        <f t="shared" si="19"/>
        <v>71</v>
      </c>
      <c r="F41" s="43">
        <f t="shared" si="17"/>
        <v>12</v>
      </c>
      <c r="G41" s="44">
        <v>5</v>
      </c>
      <c r="H41" s="45">
        <v>10</v>
      </c>
      <c r="I41" s="45">
        <f t="shared" si="13"/>
        <v>18</v>
      </c>
      <c r="J41" s="45">
        <f t="shared" si="14"/>
        <v>19.5</v>
      </c>
      <c r="K41" s="46">
        <f t="shared" si="3"/>
        <v>610</v>
      </c>
      <c r="L41" s="72">
        <f t="shared" si="9"/>
        <v>39</v>
      </c>
      <c r="M41" s="13">
        <f t="shared" si="12"/>
        <v>3.08807847082495</v>
      </c>
      <c r="N41" s="12">
        <f t="shared" si="10"/>
        <v>2.9147087483697289</v>
      </c>
      <c r="O41" s="12">
        <f t="shared" si="5"/>
        <v>0.17336972245522109</v>
      </c>
      <c r="P41" s="12">
        <f t="shared" si="6"/>
        <v>3.0057060664200389E-2</v>
      </c>
      <c r="Q41" s="96">
        <v>2.815191146881288</v>
      </c>
      <c r="R41" s="151"/>
      <c r="S41" s="66"/>
      <c r="T41" s="66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</row>
    <row r="42" spans="1:51">
      <c r="A42" s="47">
        <f t="shared" si="15"/>
        <v>2.880331991951711</v>
      </c>
      <c r="B42" s="47">
        <f t="shared" si="18"/>
        <v>0.62857142857142856</v>
      </c>
      <c r="C42" s="48">
        <f t="shared" si="16"/>
        <v>4.5</v>
      </c>
      <c r="D42" s="47">
        <f t="shared" si="16"/>
        <v>27</v>
      </c>
      <c r="E42" s="48">
        <f t="shared" si="19"/>
        <v>71</v>
      </c>
      <c r="F42" s="47">
        <f t="shared" si="17"/>
        <v>12</v>
      </c>
      <c r="G42" s="48">
        <v>5</v>
      </c>
      <c r="H42" s="49">
        <v>10</v>
      </c>
      <c r="I42" s="49">
        <f t="shared" si="13"/>
        <v>17.5</v>
      </c>
      <c r="J42" s="49">
        <f t="shared" si="14"/>
        <v>19.5</v>
      </c>
      <c r="K42" s="50">
        <f t="shared" si="3"/>
        <v>639.5</v>
      </c>
      <c r="L42" s="72">
        <f t="shared" si="9"/>
        <v>40</v>
      </c>
      <c r="M42" s="13">
        <f t="shared" si="12"/>
        <v>3.1919517102615691</v>
      </c>
      <c r="N42" s="12">
        <f t="shared" si="10"/>
        <v>2.9147087483697289</v>
      </c>
      <c r="O42" s="12">
        <f t="shared" si="5"/>
        <v>0.27724296189184017</v>
      </c>
      <c r="P42" s="12">
        <f t="shared" si="6"/>
        <v>7.686365991856034E-2</v>
      </c>
      <c r="Q42" s="96">
        <v>2.8230158730158732</v>
      </c>
      <c r="R42" s="151"/>
      <c r="S42" s="66"/>
      <c r="T42" s="66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</row>
    <row r="43" spans="1:51">
      <c r="A43" s="47">
        <f t="shared" si="15"/>
        <v>2.98420523138833</v>
      </c>
      <c r="B43" s="47">
        <f t="shared" si="18"/>
        <v>0.62857142857142856</v>
      </c>
      <c r="C43" s="48">
        <f t="shared" si="16"/>
        <v>5</v>
      </c>
      <c r="D43" s="47">
        <f t="shared" si="16"/>
        <v>27</v>
      </c>
      <c r="E43" s="48">
        <f t="shared" si="19"/>
        <v>71</v>
      </c>
      <c r="F43" s="47">
        <f t="shared" si="17"/>
        <v>12</v>
      </c>
      <c r="G43" s="48">
        <v>5</v>
      </c>
      <c r="H43" s="49">
        <v>10</v>
      </c>
      <c r="I43" s="49">
        <f t="shared" si="13"/>
        <v>17</v>
      </c>
      <c r="J43" s="49">
        <f t="shared" si="14"/>
        <v>19.5</v>
      </c>
      <c r="K43" s="50">
        <f t="shared" si="3"/>
        <v>669</v>
      </c>
      <c r="L43" s="72">
        <f t="shared" si="9"/>
        <v>41</v>
      </c>
      <c r="M43" s="13">
        <f t="shared" si="12"/>
        <v>2.649698189134809</v>
      </c>
      <c r="N43" s="12">
        <f t="shared" si="10"/>
        <v>2.9147087483697289</v>
      </c>
      <c r="O43" s="12">
        <f t="shared" si="5"/>
        <v>-0.2650105592349199</v>
      </c>
      <c r="P43" s="12">
        <f t="shared" si="6"/>
        <v>7.023059650600498E-2</v>
      </c>
      <c r="Q43" s="96">
        <v>2.8260351966873705</v>
      </c>
      <c r="R43" s="151"/>
      <c r="S43" s="66"/>
      <c r="T43" s="66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</row>
    <row r="44" spans="1:51">
      <c r="A44" s="47">
        <f t="shared" si="15"/>
        <v>3.08807847082495</v>
      </c>
      <c r="B44" s="47">
        <f t="shared" si="18"/>
        <v>0.62857142857142856</v>
      </c>
      <c r="C44" s="48">
        <f t="shared" si="16"/>
        <v>5.5</v>
      </c>
      <c r="D44" s="47">
        <f t="shared" si="16"/>
        <v>27</v>
      </c>
      <c r="E44" s="48">
        <f t="shared" si="19"/>
        <v>71</v>
      </c>
      <c r="F44" s="47">
        <f t="shared" si="17"/>
        <v>12</v>
      </c>
      <c r="G44" s="48">
        <v>5</v>
      </c>
      <c r="H44" s="49">
        <v>10</v>
      </c>
      <c r="I44" s="49">
        <f t="shared" si="13"/>
        <v>16.5</v>
      </c>
      <c r="J44" s="49">
        <f t="shared" si="14"/>
        <v>19.5</v>
      </c>
      <c r="K44" s="50">
        <f t="shared" si="3"/>
        <v>698.5</v>
      </c>
      <c r="L44" s="72">
        <f t="shared" si="9"/>
        <v>42</v>
      </c>
      <c r="M44" s="13">
        <f t="shared" si="12"/>
        <v>2.7535714285714286</v>
      </c>
      <c r="N44" s="12">
        <f t="shared" si="10"/>
        <v>2.9147087483697289</v>
      </c>
      <c r="O44" s="12">
        <f t="shared" si="5"/>
        <v>-0.16113731979830037</v>
      </c>
      <c r="P44" s="12">
        <f t="shared" si="6"/>
        <v>2.5965235831779725E-2</v>
      </c>
      <c r="Q44" s="96">
        <v>2.8271008403361346</v>
      </c>
      <c r="R44" s="151"/>
      <c r="S44" s="66"/>
      <c r="T44" s="66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</row>
    <row r="45" spans="1:51">
      <c r="A45" s="51">
        <f t="shared" si="15"/>
        <v>3.1919517102615691</v>
      </c>
      <c r="B45" s="51">
        <f t="shared" si="18"/>
        <v>0.62857142857142856</v>
      </c>
      <c r="C45" s="52">
        <f t="shared" si="16"/>
        <v>6</v>
      </c>
      <c r="D45" s="51">
        <f t="shared" si="16"/>
        <v>27</v>
      </c>
      <c r="E45" s="52">
        <f t="shared" si="19"/>
        <v>71</v>
      </c>
      <c r="F45" s="51">
        <f t="shared" si="17"/>
        <v>12</v>
      </c>
      <c r="G45" s="52">
        <v>5</v>
      </c>
      <c r="H45" s="53">
        <v>10</v>
      </c>
      <c r="I45" s="53">
        <f t="shared" si="13"/>
        <v>16</v>
      </c>
      <c r="J45" s="53">
        <f t="shared" si="14"/>
        <v>19.5</v>
      </c>
      <c r="K45" s="54">
        <f t="shared" si="3"/>
        <v>728</v>
      </c>
      <c r="L45" s="72">
        <f t="shared" si="9"/>
        <v>43</v>
      </c>
      <c r="M45" s="13">
        <f t="shared" si="12"/>
        <v>2.8574446680080485</v>
      </c>
      <c r="N45" s="12">
        <f t="shared" si="10"/>
        <v>2.9147087483697289</v>
      </c>
      <c r="O45" s="12">
        <f t="shared" si="5"/>
        <v>-5.7264080361680403E-2</v>
      </c>
      <c r="P45" s="12">
        <f t="shared" si="6"/>
        <v>3.2791748996689914E-3</v>
      </c>
      <c r="Q45" s="96">
        <v>2.8285714285714287</v>
      </c>
      <c r="R45" s="151"/>
      <c r="S45" s="66"/>
      <c r="T45" s="66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</row>
    <row r="46" spans="1:51">
      <c r="A46" s="43">
        <f t="shared" si="15"/>
        <v>2.649698189134809</v>
      </c>
      <c r="B46" s="43">
        <f t="shared" si="18"/>
        <v>0.62857142857142856</v>
      </c>
      <c r="C46" s="44">
        <f t="shared" si="16"/>
        <v>4</v>
      </c>
      <c r="D46" s="43">
        <f t="shared" si="16"/>
        <v>24</v>
      </c>
      <c r="E46" s="44">
        <f t="shared" si="19"/>
        <v>71</v>
      </c>
      <c r="F46" s="43">
        <f t="shared" si="17"/>
        <v>12</v>
      </c>
      <c r="G46" s="44">
        <v>5</v>
      </c>
      <c r="H46" s="45">
        <v>10</v>
      </c>
      <c r="I46" s="45">
        <f t="shared" si="13"/>
        <v>15</v>
      </c>
      <c r="J46" s="45">
        <f t="shared" si="14"/>
        <v>19.5</v>
      </c>
      <c r="K46" s="46">
        <f t="shared" si="3"/>
        <v>574</v>
      </c>
      <c r="L46" s="72">
        <f t="shared" si="9"/>
        <v>44</v>
      </c>
      <c r="M46" s="13">
        <f t="shared" si="12"/>
        <v>2.9613179074446681</v>
      </c>
      <c r="N46" s="12">
        <f t="shared" si="10"/>
        <v>2.9147087483697289</v>
      </c>
      <c r="O46" s="12">
        <f t="shared" si="5"/>
        <v>4.6609159074939122E-2</v>
      </c>
      <c r="P46" s="12">
        <f t="shared" si="6"/>
        <v>2.1724137096729799E-3</v>
      </c>
      <c r="Q46" s="96">
        <v>2.83807847082495</v>
      </c>
      <c r="R46" s="151"/>
      <c r="S46" s="66"/>
      <c r="T46" s="66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</row>
    <row r="47" spans="1:51">
      <c r="A47" s="47">
        <f t="shared" si="15"/>
        <v>2.7535714285714286</v>
      </c>
      <c r="B47" s="47">
        <f t="shared" si="18"/>
        <v>0.62857142857142856</v>
      </c>
      <c r="C47" s="48">
        <f t="shared" si="16"/>
        <v>4.5</v>
      </c>
      <c r="D47" s="47">
        <f t="shared" si="16"/>
        <v>24</v>
      </c>
      <c r="E47" s="48">
        <f t="shared" si="19"/>
        <v>71</v>
      </c>
      <c r="F47" s="47">
        <f t="shared" si="17"/>
        <v>12</v>
      </c>
      <c r="G47" s="48">
        <v>5</v>
      </c>
      <c r="H47" s="49">
        <v>10</v>
      </c>
      <c r="I47" s="49">
        <f t="shared" si="13"/>
        <v>14.5</v>
      </c>
      <c r="J47" s="49">
        <f t="shared" si="14"/>
        <v>19.5</v>
      </c>
      <c r="K47" s="50">
        <f t="shared" si="3"/>
        <v>603.5</v>
      </c>
      <c r="L47" s="72">
        <f t="shared" si="9"/>
        <v>45</v>
      </c>
      <c r="M47" s="13">
        <f t="shared" si="12"/>
        <v>3.065191146881288</v>
      </c>
      <c r="N47" s="12">
        <f t="shared" si="10"/>
        <v>2.9147087483697289</v>
      </c>
      <c r="O47" s="12">
        <f t="shared" si="5"/>
        <v>0.15048239851155909</v>
      </c>
      <c r="P47" s="12">
        <f t="shared" si="6"/>
        <v>2.2644952261791682E-2</v>
      </c>
      <c r="Q47" s="96">
        <v>2.8418067226890753</v>
      </c>
      <c r="R47" s="151"/>
      <c r="S47" s="66"/>
      <c r="T47" s="66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</row>
    <row r="48" spans="1:51">
      <c r="A48" s="47">
        <f t="shared" si="15"/>
        <v>2.8574446680080485</v>
      </c>
      <c r="B48" s="47">
        <f t="shared" si="18"/>
        <v>0.62857142857142856</v>
      </c>
      <c r="C48" s="48">
        <f t="shared" ref="C48:D55" si="20">C20</f>
        <v>5</v>
      </c>
      <c r="D48" s="47">
        <f t="shared" si="20"/>
        <v>24</v>
      </c>
      <c r="E48" s="48">
        <f t="shared" si="19"/>
        <v>71</v>
      </c>
      <c r="F48" s="47">
        <f t="shared" si="17"/>
        <v>12</v>
      </c>
      <c r="G48" s="48">
        <v>5</v>
      </c>
      <c r="H48" s="49">
        <v>10</v>
      </c>
      <c r="I48" s="49">
        <f t="shared" si="13"/>
        <v>14</v>
      </c>
      <c r="J48" s="49">
        <f t="shared" si="14"/>
        <v>19.5</v>
      </c>
      <c r="K48" s="50">
        <f t="shared" si="3"/>
        <v>633</v>
      </c>
      <c r="L48" s="72">
        <f t="shared" si="9"/>
        <v>46</v>
      </c>
      <c r="M48" s="13">
        <f t="shared" si="12"/>
        <v>2.6074446680080481</v>
      </c>
      <c r="N48" s="12">
        <f t="shared" si="10"/>
        <v>2.9147087483697289</v>
      </c>
      <c r="O48" s="12">
        <f t="shared" si="5"/>
        <v>-0.30726408036168085</v>
      </c>
      <c r="P48" s="12">
        <f t="shared" si="6"/>
        <v>9.4411215080509467E-2</v>
      </c>
      <c r="Q48" s="96">
        <v>2.8423395445134574</v>
      </c>
      <c r="R48" s="151"/>
      <c r="S48" s="66"/>
      <c r="T48" s="66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</row>
    <row r="49" spans="1:51">
      <c r="A49" s="47">
        <f t="shared" si="15"/>
        <v>2.9613179074446681</v>
      </c>
      <c r="B49" s="47">
        <f t="shared" si="18"/>
        <v>0.62857142857142856</v>
      </c>
      <c r="C49" s="48">
        <f t="shared" si="20"/>
        <v>5.5</v>
      </c>
      <c r="D49" s="47">
        <f t="shared" si="20"/>
        <v>24</v>
      </c>
      <c r="E49" s="48">
        <f t="shared" si="19"/>
        <v>71</v>
      </c>
      <c r="F49" s="47">
        <f t="shared" si="17"/>
        <v>12</v>
      </c>
      <c r="G49" s="48">
        <v>5</v>
      </c>
      <c r="H49" s="49">
        <v>10</v>
      </c>
      <c r="I49" s="49">
        <f t="shared" si="13"/>
        <v>13.5</v>
      </c>
      <c r="J49" s="49">
        <f t="shared" si="14"/>
        <v>19.5</v>
      </c>
      <c r="K49" s="50">
        <f t="shared" si="3"/>
        <v>662.5</v>
      </c>
      <c r="L49" s="72">
        <f t="shared" si="9"/>
        <v>47</v>
      </c>
      <c r="M49" s="13">
        <f t="shared" si="12"/>
        <v>2.7113179074446681</v>
      </c>
      <c r="N49" s="12">
        <f t="shared" si="10"/>
        <v>2.9147087483697289</v>
      </c>
      <c r="O49" s="12">
        <f t="shared" si="5"/>
        <v>-0.20339084092506088</v>
      </c>
      <c r="P49" s="12">
        <f t="shared" si="6"/>
        <v>4.1367834172203417E-2</v>
      </c>
      <c r="Q49" s="96">
        <v>2.8438492063492062</v>
      </c>
      <c r="R49" s="151"/>
      <c r="S49" s="66"/>
      <c r="T49" s="66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</row>
    <row r="50" spans="1:51">
      <c r="A50" s="51">
        <f t="shared" si="15"/>
        <v>3.065191146881288</v>
      </c>
      <c r="B50" s="51">
        <f t="shared" si="18"/>
        <v>0.62857142857142856</v>
      </c>
      <c r="C50" s="52">
        <f t="shared" si="20"/>
        <v>6</v>
      </c>
      <c r="D50" s="51">
        <f t="shared" si="20"/>
        <v>24</v>
      </c>
      <c r="E50" s="52">
        <f t="shared" si="19"/>
        <v>71</v>
      </c>
      <c r="F50" s="51">
        <f t="shared" si="17"/>
        <v>12</v>
      </c>
      <c r="G50" s="52">
        <v>5</v>
      </c>
      <c r="H50" s="53">
        <v>10</v>
      </c>
      <c r="I50" s="53">
        <f t="shared" si="13"/>
        <v>13</v>
      </c>
      <c r="J50" s="53">
        <f t="shared" si="14"/>
        <v>19.5</v>
      </c>
      <c r="K50" s="54">
        <f t="shared" si="3"/>
        <v>692</v>
      </c>
      <c r="L50" s="72">
        <f t="shared" si="9"/>
        <v>48</v>
      </c>
      <c r="M50" s="13">
        <f t="shared" si="12"/>
        <v>2.815191146881288</v>
      </c>
      <c r="N50" s="12">
        <f t="shared" si="10"/>
        <v>2.9147087483697289</v>
      </c>
      <c r="O50" s="12">
        <f t="shared" si="5"/>
        <v>-9.951760148844091E-2</v>
      </c>
      <c r="P50" s="12">
        <f t="shared" si="6"/>
        <v>9.9037530060121365E-3</v>
      </c>
      <c r="Q50" s="96">
        <v>2.8535714285714286</v>
      </c>
      <c r="R50" s="151"/>
      <c r="S50" s="66"/>
      <c r="T50" s="66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</row>
    <row r="51" spans="1:51">
      <c r="A51" s="47">
        <f t="shared" si="15"/>
        <v>2.6074446680080481</v>
      </c>
      <c r="B51" s="43">
        <f t="shared" si="18"/>
        <v>0.62857142857142856</v>
      </c>
      <c r="C51" s="44">
        <f t="shared" si="20"/>
        <v>4</v>
      </c>
      <c r="D51" s="43">
        <f t="shared" si="20"/>
        <v>23</v>
      </c>
      <c r="E51" s="44">
        <f t="shared" si="19"/>
        <v>71</v>
      </c>
      <c r="F51" s="43">
        <f t="shared" si="17"/>
        <v>12</v>
      </c>
      <c r="G51" s="44">
        <v>5</v>
      </c>
      <c r="H51" s="45">
        <v>10</v>
      </c>
      <c r="I51" s="45">
        <f t="shared" si="13"/>
        <v>14</v>
      </c>
      <c r="J51" s="45">
        <f t="shared" si="14"/>
        <v>19.5</v>
      </c>
      <c r="K51" s="46">
        <f t="shared" si="3"/>
        <v>562</v>
      </c>
      <c r="L51" s="72">
        <f t="shared" si="9"/>
        <v>49</v>
      </c>
      <c r="M51" s="13">
        <f t="shared" si="12"/>
        <v>2.9190643863179075</v>
      </c>
      <c r="N51" s="12">
        <f t="shared" si="10"/>
        <v>2.9147087483697289</v>
      </c>
      <c r="O51" s="12">
        <f t="shared" si="5"/>
        <v>4.3556379481786145E-3</v>
      </c>
      <c r="P51" s="12">
        <f t="shared" si="6"/>
        <v>1.8971581935613611E-5</v>
      </c>
      <c r="Q51" s="96">
        <v>2.8565126050420169</v>
      </c>
      <c r="R51" s="151"/>
      <c r="S51" s="66"/>
      <c r="T51" s="66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</row>
    <row r="52" spans="1:51">
      <c r="A52" s="47">
        <f t="shared" si="15"/>
        <v>2.7113179074446681</v>
      </c>
      <c r="B52" s="47">
        <f t="shared" si="18"/>
        <v>0.62857142857142856</v>
      </c>
      <c r="C52" s="48">
        <f t="shared" si="20"/>
        <v>4.5</v>
      </c>
      <c r="D52" s="47">
        <f t="shared" si="20"/>
        <v>23</v>
      </c>
      <c r="E52" s="48">
        <f t="shared" si="19"/>
        <v>71</v>
      </c>
      <c r="F52" s="47">
        <f t="shared" si="17"/>
        <v>12</v>
      </c>
      <c r="G52" s="48">
        <v>5</v>
      </c>
      <c r="H52" s="49">
        <v>10</v>
      </c>
      <c r="I52" s="49">
        <f t="shared" si="13"/>
        <v>13.5</v>
      </c>
      <c r="J52" s="49">
        <f t="shared" si="14"/>
        <v>19.5</v>
      </c>
      <c r="K52" s="50">
        <f t="shared" si="3"/>
        <v>591.5</v>
      </c>
      <c r="L52" s="72">
        <f t="shared" si="9"/>
        <v>50</v>
      </c>
      <c r="M52" s="13">
        <f t="shared" si="12"/>
        <v>3.0229376257545275</v>
      </c>
      <c r="N52" s="12">
        <f t="shared" si="10"/>
        <v>2.9147087483697289</v>
      </c>
      <c r="O52" s="12">
        <f t="shared" si="5"/>
        <v>0.10822887738479858</v>
      </c>
      <c r="P52" s="12">
        <f t="shared" si="6"/>
        <v>1.1713489899973766E-2</v>
      </c>
      <c r="Q52" s="96">
        <v>2.8574446680080485</v>
      </c>
      <c r="R52" s="151"/>
      <c r="S52" s="66"/>
      <c r="T52" s="66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</row>
    <row r="53" spans="1:51">
      <c r="A53" s="47">
        <f t="shared" si="15"/>
        <v>2.815191146881288</v>
      </c>
      <c r="B53" s="47">
        <f t="shared" si="18"/>
        <v>0.62857142857142856</v>
      </c>
      <c r="C53" s="48">
        <f t="shared" si="20"/>
        <v>5</v>
      </c>
      <c r="D53" s="47">
        <f t="shared" si="20"/>
        <v>23</v>
      </c>
      <c r="E53" s="48">
        <f t="shared" si="19"/>
        <v>71</v>
      </c>
      <c r="F53" s="47">
        <f t="shared" si="17"/>
        <v>12</v>
      </c>
      <c r="G53" s="48">
        <v>5</v>
      </c>
      <c r="H53" s="49">
        <v>10</v>
      </c>
      <c r="I53" s="49">
        <f t="shared" si="13"/>
        <v>13</v>
      </c>
      <c r="J53" s="49">
        <f t="shared" si="14"/>
        <v>19.5</v>
      </c>
      <c r="K53" s="50">
        <f t="shared" si="3"/>
        <v>621</v>
      </c>
      <c r="L53" s="72">
        <f t="shared" si="9"/>
        <v>51</v>
      </c>
      <c r="M53" s="13">
        <f t="shared" ref="M53:M77" si="21">A59</f>
        <v>2.6771825396825397</v>
      </c>
      <c r="N53" s="12">
        <f t="shared" si="10"/>
        <v>2.9147087483697289</v>
      </c>
      <c r="O53" s="12">
        <f t="shared" si="5"/>
        <v>-0.23752620868718921</v>
      </c>
      <c r="P53" s="12">
        <f t="shared" si="6"/>
        <v>5.6418699813310158E-2</v>
      </c>
      <c r="Q53" s="99">
        <v>2.8646825396825397</v>
      </c>
      <c r="R53" s="152"/>
      <c r="S53" s="66"/>
      <c r="T53" s="66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</row>
    <row r="54" spans="1:51">
      <c r="A54" s="47">
        <f t="shared" si="15"/>
        <v>2.9190643863179075</v>
      </c>
      <c r="B54" s="47">
        <f t="shared" si="18"/>
        <v>0.62857142857142856</v>
      </c>
      <c r="C54" s="48">
        <f t="shared" si="20"/>
        <v>5.5</v>
      </c>
      <c r="D54" s="47">
        <f t="shared" si="20"/>
        <v>23</v>
      </c>
      <c r="E54" s="48">
        <f t="shared" si="19"/>
        <v>71</v>
      </c>
      <c r="F54" s="47">
        <f t="shared" si="17"/>
        <v>12</v>
      </c>
      <c r="G54" s="48">
        <v>5</v>
      </c>
      <c r="H54" s="49">
        <v>10</v>
      </c>
      <c r="I54" s="49">
        <f t="shared" si="13"/>
        <v>12.5</v>
      </c>
      <c r="J54" s="49">
        <f t="shared" si="14"/>
        <v>19.5</v>
      </c>
      <c r="K54" s="50">
        <f t="shared" si="3"/>
        <v>650.5</v>
      </c>
      <c r="L54" s="72">
        <f t="shared" si="9"/>
        <v>52</v>
      </c>
      <c r="M54" s="13">
        <f t="shared" si="21"/>
        <v>2.7813492063492062</v>
      </c>
      <c r="N54" s="12">
        <f t="shared" si="10"/>
        <v>2.9147087483697289</v>
      </c>
      <c r="O54" s="12">
        <f t="shared" si="5"/>
        <v>-0.13335954202052269</v>
      </c>
      <c r="P54" s="12">
        <f t="shared" si="6"/>
        <v>1.7784767447923559E-2</v>
      </c>
      <c r="Q54" s="98">
        <v>2.8695134575569359</v>
      </c>
      <c r="R54" s="150">
        <v>24</v>
      </c>
      <c r="S54" s="66"/>
      <c r="T54" s="66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</row>
    <row r="55" spans="1:51">
      <c r="A55" s="51">
        <f t="shared" si="15"/>
        <v>3.0229376257545275</v>
      </c>
      <c r="B55" s="51">
        <f t="shared" si="18"/>
        <v>0.62857142857142856</v>
      </c>
      <c r="C55" s="52">
        <f t="shared" si="20"/>
        <v>6</v>
      </c>
      <c r="D55" s="51">
        <f t="shared" si="20"/>
        <v>23</v>
      </c>
      <c r="E55" s="52">
        <f t="shared" si="19"/>
        <v>71</v>
      </c>
      <c r="F55" s="51">
        <f t="shared" si="17"/>
        <v>12</v>
      </c>
      <c r="G55" s="52">
        <v>5</v>
      </c>
      <c r="H55" s="53">
        <v>10</v>
      </c>
      <c r="I55" s="53">
        <f t="shared" si="13"/>
        <v>12</v>
      </c>
      <c r="J55" s="53">
        <f t="shared" si="14"/>
        <v>19.5</v>
      </c>
      <c r="K55" s="54">
        <f t="shared" si="3"/>
        <v>680</v>
      </c>
      <c r="L55" s="72">
        <f t="shared" si="9"/>
        <v>53</v>
      </c>
      <c r="M55" s="13">
        <f t="shared" si="21"/>
        <v>2.8855158730158728</v>
      </c>
      <c r="N55" s="12">
        <f t="shared" si="10"/>
        <v>2.9147087483697289</v>
      </c>
      <c r="O55" s="12">
        <f t="shared" si="5"/>
        <v>-2.9192875353856174E-2</v>
      </c>
      <c r="P55" s="12">
        <f t="shared" si="6"/>
        <v>8.5222397142578317E-4</v>
      </c>
      <c r="Q55" s="96">
        <v>2.8714285714285719</v>
      </c>
      <c r="R55" s="151"/>
      <c r="S55" s="66"/>
      <c r="T55" s="66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</row>
    <row r="56" spans="1:51">
      <c r="A56" s="132"/>
      <c r="B56" s="55"/>
      <c r="C56" s="55"/>
      <c r="D56" s="55"/>
      <c r="E56" s="55"/>
      <c r="F56" s="55"/>
      <c r="G56" s="55"/>
      <c r="H56" s="55"/>
      <c r="I56" s="55"/>
      <c r="J56" s="133"/>
      <c r="K56" s="50"/>
      <c r="L56" s="72">
        <f t="shared" si="9"/>
        <v>54</v>
      </c>
      <c r="M56" s="13">
        <f t="shared" si="21"/>
        <v>2.9896825396825397</v>
      </c>
      <c r="N56" s="12">
        <f t="shared" si="10"/>
        <v>2.9147087483697289</v>
      </c>
      <c r="O56" s="12">
        <f t="shared" si="5"/>
        <v>7.4973791312810789E-2</v>
      </c>
      <c r="P56" s="12">
        <f t="shared" si="6"/>
        <v>5.621069383816903E-3</v>
      </c>
      <c r="Q56" s="96">
        <v>2.880331991951711</v>
      </c>
      <c r="R56" s="151"/>
      <c r="S56" s="66"/>
      <c r="T56" s="66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</row>
    <row r="57" spans="1:51">
      <c r="A57" s="34" t="s">
        <v>8</v>
      </c>
      <c r="B57" s="35" t="s">
        <v>6</v>
      </c>
      <c r="C57" s="36" t="s">
        <v>21</v>
      </c>
      <c r="D57" s="34" t="s">
        <v>0</v>
      </c>
      <c r="E57" s="34" t="s">
        <v>1</v>
      </c>
      <c r="F57" s="34" t="s">
        <v>22</v>
      </c>
      <c r="G57" s="37" t="s">
        <v>23</v>
      </c>
      <c r="H57" s="37" t="s">
        <v>24</v>
      </c>
      <c r="I57" s="37" t="s">
        <v>25</v>
      </c>
      <c r="J57" s="37" t="s">
        <v>26</v>
      </c>
      <c r="K57" s="35" t="s">
        <v>2</v>
      </c>
      <c r="L57" s="72">
        <f t="shared" si="9"/>
        <v>55</v>
      </c>
      <c r="M57" s="13">
        <f t="shared" si="21"/>
        <v>3.0938492063492058</v>
      </c>
      <c r="N57" s="12">
        <f t="shared" si="10"/>
        <v>2.9147087483697289</v>
      </c>
      <c r="O57" s="12">
        <f t="shared" si="5"/>
        <v>0.17914045797947686</v>
      </c>
      <c r="P57" s="12">
        <f t="shared" si="6"/>
        <v>3.2091303685096717E-2</v>
      </c>
      <c r="Q57" s="96">
        <v>2.8855158730158728</v>
      </c>
      <c r="R57" s="151"/>
      <c r="S57" s="66"/>
      <c r="T57" s="66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</row>
    <row r="58" spans="1:51">
      <c r="A58" s="38" t="s">
        <v>27</v>
      </c>
      <c r="B58" s="39" t="s">
        <v>27</v>
      </c>
      <c r="C58" s="40" t="s">
        <v>3</v>
      </c>
      <c r="D58" s="41" t="s">
        <v>3</v>
      </c>
      <c r="E58" s="41" t="s">
        <v>3</v>
      </c>
      <c r="F58" s="41" t="s">
        <v>3</v>
      </c>
      <c r="G58" s="42" t="s">
        <v>3</v>
      </c>
      <c r="H58" s="42" t="s">
        <v>3</v>
      </c>
      <c r="I58" s="42" t="s">
        <v>3</v>
      </c>
      <c r="J58" s="42" t="s">
        <v>3</v>
      </c>
      <c r="K58" s="131" t="s">
        <v>28</v>
      </c>
      <c r="L58" s="72">
        <f t="shared" si="9"/>
        <v>56</v>
      </c>
      <c r="M58" s="13">
        <f t="shared" si="21"/>
        <v>2.7188492063492062</v>
      </c>
      <c r="N58" s="12">
        <f t="shared" si="10"/>
        <v>2.9147087483697289</v>
      </c>
      <c r="O58" s="12">
        <f t="shared" si="5"/>
        <v>-0.19585954202052269</v>
      </c>
      <c r="P58" s="12">
        <f t="shared" si="6"/>
        <v>3.8360960200488896E-2</v>
      </c>
      <c r="Q58" s="96">
        <v>2.8858178053830232</v>
      </c>
      <c r="R58" s="151"/>
      <c r="S58" s="66"/>
      <c r="T58" s="66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</row>
    <row r="59" spans="1:51">
      <c r="A59" s="43">
        <f>(K59/10000*2500)/(E59/100)*10/1000+B59</f>
        <v>2.6771825396825397</v>
      </c>
      <c r="B59" s="43">
        <f>I145</f>
        <v>0.62857142857142856</v>
      </c>
      <c r="C59" s="44">
        <f>C31</f>
        <v>4</v>
      </c>
      <c r="D59" s="43">
        <f>D3</f>
        <v>25</v>
      </c>
      <c r="E59" s="44">
        <f>E3+2</f>
        <v>72</v>
      </c>
      <c r="F59" s="43">
        <f>F3</f>
        <v>12</v>
      </c>
      <c r="G59" s="44">
        <v>5</v>
      </c>
      <c r="H59" s="45">
        <v>10</v>
      </c>
      <c r="I59" s="45">
        <f t="shared" ref="I59:I83" si="22">D59-C59-G59</f>
        <v>16</v>
      </c>
      <c r="J59" s="45">
        <f t="shared" ref="J59:J83" si="23">(E59-2*H59-F59)/2</f>
        <v>20</v>
      </c>
      <c r="K59" s="46">
        <f t="shared" si="3"/>
        <v>590</v>
      </c>
      <c r="L59" s="72">
        <f t="shared" si="9"/>
        <v>57</v>
      </c>
      <c r="M59" s="13">
        <f t="shared" si="21"/>
        <v>2.8230158730158732</v>
      </c>
      <c r="N59" s="12">
        <f t="shared" si="10"/>
        <v>2.9147087483697289</v>
      </c>
      <c r="O59" s="12">
        <f t="shared" si="5"/>
        <v>-9.169287535385573E-2</v>
      </c>
      <c r="P59" s="12">
        <f t="shared" si="6"/>
        <v>8.4075833906577229E-3</v>
      </c>
      <c r="Q59" s="96">
        <v>2.8859243697478987</v>
      </c>
      <c r="R59" s="151"/>
      <c r="S59" s="66"/>
      <c r="T59" s="66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</row>
    <row r="60" spans="1:51">
      <c r="A60" s="47">
        <f t="shared" ref="A60:A83" si="24">(K60/10000*2500)/(E60/100)*10/1000+B60</f>
        <v>2.7813492063492062</v>
      </c>
      <c r="B60" s="47">
        <f>B59</f>
        <v>0.62857142857142856</v>
      </c>
      <c r="C60" s="48">
        <f t="shared" ref="C60:C83" si="25">C32</f>
        <v>4.5</v>
      </c>
      <c r="D60" s="47">
        <f t="shared" ref="D60:D83" si="26">D4</f>
        <v>25</v>
      </c>
      <c r="E60" s="48">
        <f>E59</f>
        <v>72</v>
      </c>
      <c r="F60" s="47">
        <f t="shared" ref="F60:F83" si="27">F4</f>
        <v>12</v>
      </c>
      <c r="G60" s="48">
        <v>5</v>
      </c>
      <c r="H60" s="49">
        <v>10</v>
      </c>
      <c r="I60" s="49">
        <f t="shared" si="22"/>
        <v>15.5</v>
      </c>
      <c r="J60" s="49">
        <f t="shared" si="23"/>
        <v>20</v>
      </c>
      <c r="K60" s="50">
        <f t="shared" si="3"/>
        <v>620</v>
      </c>
      <c r="L60" s="72">
        <f t="shared" si="9"/>
        <v>58</v>
      </c>
      <c r="M60" s="13">
        <f t="shared" si="21"/>
        <v>2.9271825396825397</v>
      </c>
      <c r="N60" s="12">
        <f t="shared" si="10"/>
        <v>2.9147087483697289</v>
      </c>
      <c r="O60" s="12">
        <f t="shared" si="5"/>
        <v>1.2473791312810789E-2</v>
      </c>
      <c r="P60" s="12">
        <f t="shared" si="6"/>
        <v>1.555954697155539E-4</v>
      </c>
      <c r="Q60" s="96">
        <v>2.8964285714285718</v>
      </c>
      <c r="R60" s="151"/>
      <c r="S60" s="66"/>
      <c r="T60" s="66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</row>
    <row r="61" spans="1:51">
      <c r="A61" s="47">
        <f t="shared" si="24"/>
        <v>2.8855158730158728</v>
      </c>
      <c r="B61" s="47">
        <f t="shared" ref="B61:B83" si="28">B60</f>
        <v>0.62857142857142856</v>
      </c>
      <c r="C61" s="48">
        <f t="shared" si="25"/>
        <v>5</v>
      </c>
      <c r="D61" s="47">
        <f t="shared" si="26"/>
        <v>25</v>
      </c>
      <c r="E61" s="48">
        <f t="shared" ref="E61:E83" si="29">E60</f>
        <v>72</v>
      </c>
      <c r="F61" s="47">
        <f t="shared" si="27"/>
        <v>12</v>
      </c>
      <c r="G61" s="48">
        <v>5</v>
      </c>
      <c r="H61" s="49">
        <v>10</v>
      </c>
      <c r="I61" s="49">
        <f t="shared" si="22"/>
        <v>15</v>
      </c>
      <c r="J61" s="49">
        <f t="shared" si="23"/>
        <v>20</v>
      </c>
      <c r="K61" s="50">
        <f t="shared" si="3"/>
        <v>650</v>
      </c>
      <c r="L61" s="72">
        <f t="shared" si="9"/>
        <v>59</v>
      </c>
      <c r="M61" s="13">
        <f t="shared" si="21"/>
        <v>3.0313492063492062</v>
      </c>
      <c r="N61" s="12">
        <f t="shared" si="10"/>
        <v>2.9147087483697289</v>
      </c>
      <c r="O61" s="12">
        <f t="shared" si="5"/>
        <v>0.11664045797947731</v>
      </c>
      <c r="P61" s="12">
        <f t="shared" si="6"/>
        <v>1.3604996437662211E-2</v>
      </c>
      <c r="Q61" s="96">
        <v>2.8996981891348086</v>
      </c>
      <c r="R61" s="151"/>
      <c r="S61" s="66"/>
      <c r="T61" s="66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</row>
    <row r="62" spans="1:51">
      <c r="A62" s="47">
        <f t="shared" si="24"/>
        <v>2.9896825396825397</v>
      </c>
      <c r="B62" s="47">
        <f t="shared" si="28"/>
        <v>0.62857142857142856</v>
      </c>
      <c r="C62" s="48">
        <f t="shared" si="25"/>
        <v>5.5</v>
      </c>
      <c r="D62" s="47">
        <f t="shared" si="26"/>
        <v>25</v>
      </c>
      <c r="E62" s="48">
        <f t="shared" si="29"/>
        <v>72</v>
      </c>
      <c r="F62" s="47">
        <f t="shared" si="27"/>
        <v>12</v>
      </c>
      <c r="G62" s="48">
        <v>5</v>
      </c>
      <c r="H62" s="49">
        <v>10</v>
      </c>
      <c r="I62" s="49">
        <f t="shared" si="22"/>
        <v>14.5</v>
      </c>
      <c r="J62" s="49">
        <f t="shared" si="23"/>
        <v>20</v>
      </c>
      <c r="K62" s="50">
        <f t="shared" si="3"/>
        <v>680</v>
      </c>
      <c r="L62" s="72">
        <f t="shared" si="9"/>
        <v>60</v>
      </c>
      <c r="M62" s="13">
        <f t="shared" si="21"/>
        <v>3.1355158730158728</v>
      </c>
      <c r="N62" s="12">
        <f t="shared" si="10"/>
        <v>2.9147087483697289</v>
      </c>
      <c r="O62" s="12">
        <f t="shared" si="5"/>
        <v>0.22080712464614383</v>
      </c>
      <c r="P62" s="12">
        <f t="shared" si="6"/>
        <v>4.8755786294497699E-2</v>
      </c>
      <c r="Q62" s="96">
        <v>2.9006302521008402</v>
      </c>
      <c r="R62" s="151"/>
      <c r="S62" s="66"/>
      <c r="T62" s="66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</row>
    <row r="63" spans="1:51">
      <c r="A63" s="51">
        <f t="shared" si="24"/>
        <v>3.0938492063492058</v>
      </c>
      <c r="B63" s="51">
        <f t="shared" si="28"/>
        <v>0.62857142857142856</v>
      </c>
      <c r="C63" s="52">
        <f t="shared" si="25"/>
        <v>6</v>
      </c>
      <c r="D63" s="51">
        <f t="shared" si="26"/>
        <v>25</v>
      </c>
      <c r="E63" s="52">
        <f t="shared" si="29"/>
        <v>72</v>
      </c>
      <c r="F63" s="51">
        <f t="shared" si="27"/>
        <v>12</v>
      </c>
      <c r="G63" s="52">
        <v>5</v>
      </c>
      <c r="H63" s="53">
        <v>10</v>
      </c>
      <c r="I63" s="53">
        <f t="shared" si="22"/>
        <v>14</v>
      </c>
      <c r="J63" s="53">
        <f t="shared" si="23"/>
        <v>20</v>
      </c>
      <c r="K63" s="54">
        <f t="shared" si="3"/>
        <v>710</v>
      </c>
      <c r="L63" s="72">
        <f t="shared" si="9"/>
        <v>61</v>
      </c>
      <c r="M63" s="13">
        <f t="shared" si="21"/>
        <v>2.7605158730158728</v>
      </c>
      <c r="N63" s="12">
        <f t="shared" si="10"/>
        <v>2.9147087483697289</v>
      </c>
      <c r="O63" s="12">
        <f t="shared" si="5"/>
        <v>-0.15419287535385617</v>
      </c>
      <c r="P63" s="12">
        <f t="shared" si="6"/>
        <v>2.3775442809889826E-2</v>
      </c>
      <c r="Q63" s="96">
        <v>2.9063492063492062</v>
      </c>
      <c r="R63" s="151"/>
      <c r="S63" s="66"/>
      <c r="T63" s="66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</row>
    <row r="64" spans="1:51">
      <c r="A64" s="43">
        <f t="shared" si="24"/>
        <v>2.7188492063492062</v>
      </c>
      <c r="B64" s="43">
        <f t="shared" si="28"/>
        <v>0.62857142857142856</v>
      </c>
      <c r="C64" s="44">
        <f t="shared" si="25"/>
        <v>4</v>
      </c>
      <c r="D64" s="43">
        <f t="shared" si="26"/>
        <v>26</v>
      </c>
      <c r="E64" s="44">
        <f t="shared" si="29"/>
        <v>72</v>
      </c>
      <c r="F64" s="43">
        <f t="shared" si="27"/>
        <v>12</v>
      </c>
      <c r="G64" s="44">
        <v>5</v>
      </c>
      <c r="H64" s="45">
        <v>10</v>
      </c>
      <c r="I64" s="45">
        <f t="shared" si="22"/>
        <v>17</v>
      </c>
      <c r="J64" s="45">
        <f t="shared" si="23"/>
        <v>20</v>
      </c>
      <c r="K64" s="46">
        <f t="shared" si="3"/>
        <v>602</v>
      </c>
      <c r="L64" s="72">
        <f t="shared" si="9"/>
        <v>62</v>
      </c>
      <c r="M64" s="13">
        <f t="shared" si="21"/>
        <v>2.8646825396825397</v>
      </c>
      <c r="N64" s="12">
        <f t="shared" si="10"/>
        <v>2.9147087483697289</v>
      </c>
      <c r="O64" s="12">
        <f t="shared" si="5"/>
        <v>-5.0026208687189211E-2</v>
      </c>
      <c r="P64" s="12">
        <f t="shared" si="6"/>
        <v>2.5026215556142053E-3</v>
      </c>
      <c r="Q64" s="96">
        <v>2.9129917184265017</v>
      </c>
      <c r="R64" s="151"/>
      <c r="S64" s="66"/>
      <c r="T64" s="66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</row>
    <row r="65" spans="1:51">
      <c r="A65" s="47">
        <f t="shared" si="24"/>
        <v>2.8230158730158732</v>
      </c>
      <c r="B65" s="47">
        <f t="shared" si="28"/>
        <v>0.62857142857142856</v>
      </c>
      <c r="C65" s="48">
        <f t="shared" si="25"/>
        <v>4.5</v>
      </c>
      <c r="D65" s="47">
        <f t="shared" si="26"/>
        <v>26</v>
      </c>
      <c r="E65" s="48">
        <f t="shared" si="29"/>
        <v>72</v>
      </c>
      <c r="F65" s="47">
        <f t="shared" si="27"/>
        <v>12</v>
      </c>
      <c r="G65" s="48">
        <v>5</v>
      </c>
      <c r="H65" s="49">
        <v>10</v>
      </c>
      <c r="I65" s="49">
        <f t="shared" si="22"/>
        <v>16.5</v>
      </c>
      <c r="J65" s="49">
        <f t="shared" si="23"/>
        <v>20</v>
      </c>
      <c r="K65" s="50">
        <f t="shared" si="3"/>
        <v>632</v>
      </c>
      <c r="L65" s="72">
        <f t="shared" si="9"/>
        <v>63</v>
      </c>
      <c r="M65" s="13">
        <f t="shared" si="21"/>
        <v>2.9688492063492062</v>
      </c>
      <c r="N65" s="12">
        <f t="shared" si="10"/>
        <v>2.9147087483697289</v>
      </c>
      <c r="O65" s="12">
        <f t="shared" si="5"/>
        <v>5.4140457979477308E-2</v>
      </c>
      <c r="P65" s="12">
        <f t="shared" si="6"/>
        <v>2.931189190227548E-3</v>
      </c>
      <c r="Q65" s="96">
        <v>2.9142857142857141</v>
      </c>
      <c r="R65" s="151"/>
      <c r="S65" s="66"/>
      <c r="T65" s="66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</row>
    <row r="66" spans="1:51">
      <c r="A66" s="47">
        <f t="shared" si="24"/>
        <v>2.9271825396825397</v>
      </c>
      <c r="B66" s="47">
        <f t="shared" si="28"/>
        <v>0.62857142857142856</v>
      </c>
      <c r="C66" s="48">
        <f t="shared" si="25"/>
        <v>5</v>
      </c>
      <c r="D66" s="47">
        <f t="shared" si="26"/>
        <v>26</v>
      </c>
      <c r="E66" s="48">
        <f t="shared" si="29"/>
        <v>72</v>
      </c>
      <c r="F66" s="47">
        <f t="shared" si="27"/>
        <v>12</v>
      </c>
      <c r="G66" s="48">
        <v>5</v>
      </c>
      <c r="H66" s="49">
        <v>10</v>
      </c>
      <c r="I66" s="49">
        <f t="shared" si="22"/>
        <v>16</v>
      </c>
      <c r="J66" s="49">
        <f t="shared" si="23"/>
        <v>20</v>
      </c>
      <c r="K66" s="50">
        <f t="shared" si="3"/>
        <v>662</v>
      </c>
      <c r="L66" s="72">
        <f t="shared" si="9"/>
        <v>64</v>
      </c>
      <c r="M66" s="13">
        <f t="shared" si="21"/>
        <v>3.0730158730158728</v>
      </c>
      <c r="N66" s="12">
        <f t="shared" si="10"/>
        <v>2.9147087483697289</v>
      </c>
      <c r="O66" s="12">
        <f t="shared" si="5"/>
        <v>0.15830712464614383</v>
      </c>
      <c r="P66" s="12">
        <f t="shared" si="6"/>
        <v>2.5061145713729718E-2</v>
      </c>
      <c r="Q66" s="96">
        <v>2.9190643863179075</v>
      </c>
      <c r="R66" s="151"/>
      <c r="S66" s="66"/>
      <c r="T66" s="66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</row>
    <row r="67" spans="1:51">
      <c r="A67" s="47">
        <f t="shared" si="24"/>
        <v>3.0313492063492062</v>
      </c>
      <c r="B67" s="47">
        <f t="shared" si="28"/>
        <v>0.62857142857142856</v>
      </c>
      <c r="C67" s="48">
        <f t="shared" si="25"/>
        <v>5.5</v>
      </c>
      <c r="D67" s="47">
        <f t="shared" si="26"/>
        <v>26</v>
      </c>
      <c r="E67" s="48">
        <f t="shared" si="29"/>
        <v>72</v>
      </c>
      <c r="F67" s="47">
        <f t="shared" si="27"/>
        <v>12</v>
      </c>
      <c r="G67" s="48">
        <v>5</v>
      </c>
      <c r="H67" s="49">
        <v>10</v>
      </c>
      <c r="I67" s="49">
        <f t="shared" si="22"/>
        <v>15.5</v>
      </c>
      <c r="J67" s="49">
        <f t="shared" si="23"/>
        <v>20</v>
      </c>
      <c r="K67" s="50">
        <f t="shared" si="3"/>
        <v>692</v>
      </c>
      <c r="L67" s="72">
        <f t="shared" si="9"/>
        <v>65</v>
      </c>
      <c r="M67" s="13">
        <f t="shared" si="21"/>
        <v>3.1771825396825402</v>
      </c>
      <c r="N67" s="12">
        <f t="shared" si="10"/>
        <v>2.9147087483697289</v>
      </c>
      <c r="O67" s="12">
        <f t="shared" si="5"/>
        <v>0.26247379131281123</v>
      </c>
      <c r="P67" s="12">
        <f t="shared" si="6"/>
        <v>6.8892491126121183E-2</v>
      </c>
      <c r="Q67" s="96">
        <v>2.9271825396825397</v>
      </c>
      <c r="R67" s="151"/>
      <c r="S67" s="66"/>
      <c r="T67" s="66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</row>
    <row r="68" spans="1:51">
      <c r="A68" s="51">
        <f t="shared" si="24"/>
        <v>3.1355158730158728</v>
      </c>
      <c r="B68" s="51">
        <f t="shared" si="28"/>
        <v>0.62857142857142856</v>
      </c>
      <c r="C68" s="52">
        <f t="shared" si="25"/>
        <v>6</v>
      </c>
      <c r="D68" s="51">
        <f t="shared" si="26"/>
        <v>26</v>
      </c>
      <c r="E68" s="52">
        <f t="shared" si="29"/>
        <v>72</v>
      </c>
      <c r="F68" s="51">
        <f t="shared" si="27"/>
        <v>12</v>
      </c>
      <c r="G68" s="52">
        <v>5</v>
      </c>
      <c r="H68" s="53">
        <v>10</v>
      </c>
      <c r="I68" s="53">
        <f t="shared" si="22"/>
        <v>15</v>
      </c>
      <c r="J68" s="53">
        <f t="shared" si="23"/>
        <v>20</v>
      </c>
      <c r="K68" s="54">
        <f t="shared" ref="K68:K131" si="30">E68*C68+(D68-C68)*F68+G68*H68</f>
        <v>722</v>
      </c>
      <c r="L68" s="72">
        <f t="shared" si="9"/>
        <v>66</v>
      </c>
      <c r="M68" s="13">
        <f t="shared" si="21"/>
        <v>2.6355158730158732</v>
      </c>
      <c r="N68" s="12">
        <f t="shared" si="10"/>
        <v>2.9147087483697289</v>
      </c>
      <c r="O68" s="12">
        <f t="shared" ref="O68:O127" si="31">M68-N68</f>
        <v>-0.27919287535385573</v>
      </c>
      <c r="P68" s="12">
        <f t="shared" ref="P68:P127" si="32">O68*O68</f>
        <v>7.7948661648353623E-2</v>
      </c>
      <c r="Q68" s="96">
        <v>2.9292960662525882</v>
      </c>
      <c r="R68" s="151"/>
      <c r="S68" s="66"/>
      <c r="T68" s="66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</row>
    <row r="69" spans="1:51">
      <c r="A69" s="43">
        <f t="shared" si="24"/>
        <v>2.7605158730158728</v>
      </c>
      <c r="B69" s="43">
        <f t="shared" si="28"/>
        <v>0.62857142857142856</v>
      </c>
      <c r="C69" s="44">
        <f t="shared" si="25"/>
        <v>4</v>
      </c>
      <c r="D69" s="43">
        <f t="shared" si="26"/>
        <v>27</v>
      </c>
      <c r="E69" s="44">
        <f t="shared" si="29"/>
        <v>72</v>
      </c>
      <c r="F69" s="43">
        <f t="shared" si="27"/>
        <v>12</v>
      </c>
      <c r="G69" s="44">
        <v>5</v>
      </c>
      <c r="H69" s="45">
        <v>10</v>
      </c>
      <c r="I69" s="45">
        <f t="shared" si="22"/>
        <v>18</v>
      </c>
      <c r="J69" s="45">
        <f t="shared" si="23"/>
        <v>20</v>
      </c>
      <c r="K69" s="46">
        <f t="shared" si="30"/>
        <v>614</v>
      </c>
      <c r="L69" s="72">
        <f t="shared" ref="L69:L127" si="33">L68+1</f>
        <v>67</v>
      </c>
      <c r="M69" s="13">
        <f t="shared" si="21"/>
        <v>2.7396825396825397</v>
      </c>
      <c r="N69" s="12">
        <f t="shared" ref="N69:N127" si="34">N68</f>
        <v>2.9147087483697289</v>
      </c>
      <c r="O69" s="12">
        <f t="shared" si="31"/>
        <v>-0.17502620868718921</v>
      </c>
      <c r="P69" s="12">
        <f t="shared" si="32"/>
        <v>3.0634173727411507E-2</v>
      </c>
      <c r="Q69" s="96">
        <v>2.930042016806722</v>
      </c>
      <c r="R69" s="151"/>
      <c r="S69" s="66"/>
      <c r="T69" s="66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</row>
    <row r="70" spans="1:51">
      <c r="A70" s="47">
        <f t="shared" si="24"/>
        <v>2.8646825396825397</v>
      </c>
      <c r="B70" s="47">
        <f t="shared" si="28"/>
        <v>0.62857142857142856</v>
      </c>
      <c r="C70" s="48">
        <f t="shared" si="25"/>
        <v>4.5</v>
      </c>
      <c r="D70" s="47">
        <f t="shared" si="26"/>
        <v>27</v>
      </c>
      <c r="E70" s="48">
        <f t="shared" si="29"/>
        <v>72</v>
      </c>
      <c r="F70" s="47">
        <f t="shared" si="27"/>
        <v>12</v>
      </c>
      <c r="G70" s="48">
        <v>5</v>
      </c>
      <c r="H70" s="49">
        <v>10</v>
      </c>
      <c r="I70" s="49">
        <f t="shared" si="22"/>
        <v>17.5</v>
      </c>
      <c r="J70" s="49">
        <f t="shared" si="23"/>
        <v>20</v>
      </c>
      <c r="K70" s="50">
        <f t="shared" si="30"/>
        <v>644</v>
      </c>
      <c r="L70" s="72">
        <f t="shared" si="33"/>
        <v>68</v>
      </c>
      <c r="M70" s="13">
        <f t="shared" si="21"/>
        <v>2.8438492063492062</v>
      </c>
      <c r="N70" s="12">
        <f t="shared" si="34"/>
        <v>2.9147087483697289</v>
      </c>
      <c r="O70" s="12">
        <f t="shared" si="31"/>
        <v>-7.0859542020522692E-2</v>
      </c>
      <c r="P70" s="12">
        <f t="shared" si="32"/>
        <v>5.021074695358221E-3</v>
      </c>
      <c r="Q70" s="96">
        <v>2.9321428571428569</v>
      </c>
      <c r="R70" s="151"/>
      <c r="S70" s="66"/>
      <c r="T70" s="66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</row>
    <row r="71" spans="1:51">
      <c r="A71" s="47">
        <f t="shared" si="24"/>
        <v>2.9688492063492062</v>
      </c>
      <c r="B71" s="47">
        <f t="shared" si="28"/>
        <v>0.62857142857142856</v>
      </c>
      <c r="C71" s="48">
        <f t="shared" si="25"/>
        <v>5</v>
      </c>
      <c r="D71" s="47">
        <f t="shared" si="26"/>
        <v>27</v>
      </c>
      <c r="E71" s="48">
        <f t="shared" si="29"/>
        <v>72</v>
      </c>
      <c r="F71" s="47">
        <f t="shared" si="27"/>
        <v>12</v>
      </c>
      <c r="G71" s="48">
        <v>5</v>
      </c>
      <c r="H71" s="49">
        <v>10</v>
      </c>
      <c r="I71" s="49">
        <f t="shared" si="22"/>
        <v>17</v>
      </c>
      <c r="J71" s="49">
        <f t="shared" si="23"/>
        <v>20</v>
      </c>
      <c r="K71" s="50">
        <f t="shared" si="30"/>
        <v>674</v>
      </c>
      <c r="L71" s="72">
        <f t="shared" si="33"/>
        <v>69</v>
      </c>
      <c r="M71" s="13">
        <f t="shared" si="21"/>
        <v>2.9480158730158728</v>
      </c>
      <c r="N71" s="12">
        <f t="shared" si="34"/>
        <v>2.9147087483697289</v>
      </c>
      <c r="O71" s="12">
        <f t="shared" si="31"/>
        <v>3.3307124646143826E-2</v>
      </c>
      <c r="P71" s="12">
        <f t="shared" si="32"/>
        <v>1.1093645521937615E-3</v>
      </c>
      <c r="Q71" s="96">
        <v>2.9419517102615695</v>
      </c>
      <c r="R71" s="151"/>
      <c r="S71" s="66"/>
      <c r="T71" s="66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</row>
    <row r="72" spans="1:51">
      <c r="A72" s="47">
        <f t="shared" si="24"/>
        <v>3.0730158730158728</v>
      </c>
      <c r="B72" s="47">
        <f t="shared" si="28"/>
        <v>0.62857142857142856</v>
      </c>
      <c r="C72" s="48">
        <f t="shared" si="25"/>
        <v>5.5</v>
      </c>
      <c r="D72" s="47">
        <f t="shared" si="26"/>
        <v>27</v>
      </c>
      <c r="E72" s="48">
        <f t="shared" si="29"/>
        <v>72</v>
      </c>
      <c r="F72" s="47">
        <f t="shared" si="27"/>
        <v>12</v>
      </c>
      <c r="G72" s="48">
        <v>5</v>
      </c>
      <c r="H72" s="49">
        <v>10</v>
      </c>
      <c r="I72" s="49">
        <f t="shared" si="22"/>
        <v>16.5</v>
      </c>
      <c r="J72" s="49">
        <f t="shared" si="23"/>
        <v>20</v>
      </c>
      <c r="K72" s="50">
        <f t="shared" si="30"/>
        <v>704</v>
      </c>
      <c r="L72" s="72">
        <f t="shared" si="33"/>
        <v>70</v>
      </c>
      <c r="M72" s="13">
        <f t="shared" si="21"/>
        <v>3.0521825396825397</v>
      </c>
      <c r="N72" s="12">
        <f t="shared" si="34"/>
        <v>2.9147087483697289</v>
      </c>
      <c r="O72" s="12">
        <f t="shared" si="31"/>
        <v>0.13747379131281079</v>
      </c>
      <c r="P72" s="12">
        <f t="shared" si="32"/>
        <v>1.889904329791825E-2</v>
      </c>
      <c r="Q72" s="96">
        <v>2.9447478991596636</v>
      </c>
      <c r="R72" s="151"/>
      <c r="S72" s="66"/>
      <c r="T72" s="66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</row>
    <row r="73" spans="1:51">
      <c r="A73" s="51">
        <f t="shared" si="24"/>
        <v>3.1771825396825402</v>
      </c>
      <c r="B73" s="51">
        <f t="shared" si="28"/>
        <v>0.62857142857142856</v>
      </c>
      <c r="C73" s="52">
        <f t="shared" si="25"/>
        <v>6</v>
      </c>
      <c r="D73" s="51">
        <f t="shared" si="26"/>
        <v>27</v>
      </c>
      <c r="E73" s="52">
        <f t="shared" si="29"/>
        <v>72</v>
      </c>
      <c r="F73" s="51">
        <f t="shared" si="27"/>
        <v>12</v>
      </c>
      <c r="G73" s="52">
        <v>5</v>
      </c>
      <c r="H73" s="53">
        <v>10</v>
      </c>
      <c r="I73" s="53">
        <f t="shared" si="22"/>
        <v>16</v>
      </c>
      <c r="J73" s="53">
        <f t="shared" si="23"/>
        <v>20</v>
      </c>
      <c r="K73" s="54">
        <f t="shared" si="30"/>
        <v>734</v>
      </c>
      <c r="L73" s="72">
        <f t="shared" si="33"/>
        <v>71</v>
      </c>
      <c r="M73" s="13">
        <f t="shared" si="21"/>
        <v>2.5938492063492067</v>
      </c>
      <c r="N73" s="12">
        <f t="shared" si="34"/>
        <v>2.9147087483697289</v>
      </c>
      <c r="O73" s="12">
        <f t="shared" si="31"/>
        <v>-0.32085954202052225</v>
      </c>
      <c r="P73" s="12">
        <f t="shared" si="32"/>
        <v>0.10295084570561928</v>
      </c>
      <c r="Q73" s="96">
        <v>2.9456004140786756</v>
      </c>
      <c r="R73" s="151"/>
      <c r="S73" s="66"/>
      <c r="T73" s="66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</row>
    <row r="74" spans="1:51">
      <c r="A74" s="43">
        <f t="shared" si="24"/>
        <v>2.6355158730158732</v>
      </c>
      <c r="B74" s="43">
        <f t="shared" si="28"/>
        <v>0.62857142857142856</v>
      </c>
      <c r="C74" s="44">
        <f t="shared" si="25"/>
        <v>4</v>
      </c>
      <c r="D74" s="43">
        <f t="shared" si="26"/>
        <v>24</v>
      </c>
      <c r="E74" s="44">
        <f t="shared" si="29"/>
        <v>72</v>
      </c>
      <c r="F74" s="43">
        <f t="shared" si="27"/>
        <v>12</v>
      </c>
      <c r="G74" s="44">
        <v>5</v>
      </c>
      <c r="H74" s="45">
        <v>10</v>
      </c>
      <c r="I74" s="45">
        <f t="shared" si="22"/>
        <v>15</v>
      </c>
      <c r="J74" s="45">
        <f t="shared" si="23"/>
        <v>20</v>
      </c>
      <c r="K74" s="46">
        <f t="shared" si="30"/>
        <v>578</v>
      </c>
      <c r="L74" s="72">
        <f t="shared" si="33"/>
        <v>72</v>
      </c>
      <c r="M74" s="13">
        <f t="shared" si="21"/>
        <v>2.6980158730158728</v>
      </c>
      <c r="N74" s="12">
        <f t="shared" si="34"/>
        <v>2.9147087483697289</v>
      </c>
      <c r="O74" s="12">
        <f t="shared" si="31"/>
        <v>-0.21669287535385617</v>
      </c>
      <c r="P74" s="12">
        <f t="shared" si="32"/>
        <v>4.6955802229121851E-2</v>
      </c>
      <c r="Q74" s="96">
        <v>2.9480158730158728</v>
      </c>
      <c r="R74" s="151"/>
      <c r="S74" s="66"/>
      <c r="T74" s="66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</row>
    <row r="75" spans="1:51">
      <c r="A75" s="47">
        <f t="shared" si="24"/>
        <v>2.7396825396825397</v>
      </c>
      <c r="B75" s="47">
        <f t="shared" si="28"/>
        <v>0.62857142857142856</v>
      </c>
      <c r="C75" s="48">
        <f t="shared" si="25"/>
        <v>4.5</v>
      </c>
      <c r="D75" s="47">
        <f t="shared" si="26"/>
        <v>24</v>
      </c>
      <c r="E75" s="48">
        <f t="shared" si="29"/>
        <v>72</v>
      </c>
      <c r="F75" s="47">
        <f t="shared" si="27"/>
        <v>12</v>
      </c>
      <c r="G75" s="48">
        <v>5</v>
      </c>
      <c r="H75" s="49">
        <v>10</v>
      </c>
      <c r="I75" s="49">
        <f t="shared" si="22"/>
        <v>14.5</v>
      </c>
      <c r="J75" s="49">
        <f t="shared" si="23"/>
        <v>20</v>
      </c>
      <c r="K75" s="50">
        <f t="shared" si="30"/>
        <v>608</v>
      </c>
      <c r="L75" s="72">
        <f t="shared" si="33"/>
        <v>73</v>
      </c>
      <c r="M75" s="13">
        <f t="shared" si="21"/>
        <v>2.8021825396825397</v>
      </c>
      <c r="N75" s="12">
        <f t="shared" si="34"/>
        <v>2.9147087483697289</v>
      </c>
      <c r="O75" s="12">
        <f t="shared" si="31"/>
        <v>-0.11252620868718921</v>
      </c>
      <c r="P75" s="12">
        <f t="shared" si="32"/>
        <v>1.2662147641512857E-2</v>
      </c>
      <c r="Q75" s="96">
        <v>2.9571428571428569</v>
      </c>
      <c r="R75" s="151"/>
      <c r="S75" s="66"/>
      <c r="T75" s="66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</row>
    <row r="76" spans="1:51">
      <c r="A76" s="47">
        <f t="shared" si="24"/>
        <v>2.8438492063492062</v>
      </c>
      <c r="B76" s="47">
        <f t="shared" si="28"/>
        <v>0.62857142857142856</v>
      </c>
      <c r="C76" s="48">
        <f t="shared" si="25"/>
        <v>5</v>
      </c>
      <c r="D76" s="47">
        <f t="shared" si="26"/>
        <v>24</v>
      </c>
      <c r="E76" s="48">
        <f t="shared" si="29"/>
        <v>72</v>
      </c>
      <c r="F76" s="47">
        <f t="shared" si="27"/>
        <v>12</v>
      </c>
      <c r="G76" s="48">
        <v>5</v>
      </c>
      <c r="H76" s="49">
        <v>10</v>
      </c>
      <c r="I76" s="49">
        <f t="shared" si="22"/>
        <v>14</v>
      </c>
      <c r="J76" s="49">
        <f t="shared" si="23"/>
        <v>20</v>
      </c>
      <c r="K76" s="50">
        <f t="shared" si="30"/>
        <v>638</v>
      </c>
      <c r="L76" s="72">
        <f t="shared" si="33"/>
        <v>74</v>
      </c>
      <c r="M76" s="13">
        <f t="shared" si="21"/>
        <v>2.9063492063492062</v>
      </c>
      <c r="N76" s="12">
        <f t="shared" si="34"/>
        <v>2.9147087483697289</v>
      </c>
      <c r="O76" s="12">
        <f t="shared" si="31"/>
        <v>-8.3595420205226922E-3</v>
      </c>
      <c r="P76" s="12">
        <f t="shared" si="32"/>
        <v>6.9881942792884619E-5</v>
      </c>
      <c r="Q76" s="96">
        <v>2.9594537815126047</v>
      </c>
      <c r="R76" s="151"/>
      <c r="S76" s="66"/>
      <c r="T76" s="66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</row>
    <row r="77" spans="1:51">
      <c r="A77" s="47">
        <f t="shared" si="24"/>
        <v>2.9480158730158728</v>
      </c>
      <c r="B77" s="47">
        <f t="shared" si="28"/>
        <v>0.62857142857142856</v>
      </c>
      <c r="C77" s="48">
        <f t="shared" si="25"/>
        <v>5.5</v>
      </c>
      <c r="D77" s="47">
        <f t="shared" si="26"/>
        <v>24</v>
      </c>
      <c r="E77" s="48">
        <f t="shared" si="29"/>
        <v>72</v>
      </c>
      <c r="F77" s="47">
        <f t="shared" si="27"/>
        <v>12</v>
      </c>
      <c r="G77" s="48">
        <v>5</v>
      </c>
      <c r="H77" s="49">
        <v>10</v>
      </c>
      <c r="I77" s="49">
        <f t="shared" si="22"/>
        <v>13.5</v>
      </c>
      <c r="J77" s="49">
        <f t="shared" si="23"/>
        <v>20</v>
      </c>
      <c r="K77" s="50">
        <f t="shared" si="30"/>
        <v>668</v>
      </c>
      <c r="L77" s="72">
        <f t="shared" si="33"/>
        <v>75</v>
      </c>
      <c r="M77" s="13">
        <f t="shared" si="21"/>
        <v>3.0105158730158728</v>
      </c>
      <c r="N77" s="12">
        <f t="shared" si="34"/>
        <v>2.9147087483697289</v>
      </c>
      <c r="O77" s="12">
        <f t="shared" si="31"/>
        <v>9.5807124646143826E-2</v>
      </c>
      <c r="P77" s="12">
        <f t="shared" si="32"/>
        <v>9.1790051329617393E-3</v>
      </c>
      <c r="Q77" s="99">
        <v>2.9613179074446681</v>
      </c>
      <c r="R77" s="152"/>
      <c r="S77" s="66"/>
      <c r="T77" s="66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</row>
    <row r="78" spans="1:51">
      <c r="A78" s="51">
        <f t="shared" si="24"/>
        <v>3.0521825396825397</v>
      </c>
      <c r="B78" s="51">
        <f t="shared" si="28"/>
        <v>0.62857142857142856</v>
      </c>
      <c r="C78" s="52">
        <f t="shared" si="25"/>
        <v>6</v>
      </c>
      <c r="D78" s="51">
        <f t="shared" si="26"/>
        <v>24</v>
      </c>
      <c r="E78" s="52">
        <f t="shared" si="29"/>
        <v>72</v>
      </c>
      <c r="F78" s="51">
        <f t="shared" si="27"/>
        <v>12</v>
      </c>
      <c r="G78" s="52">
        <v>5</v>
      </c>
      <c r="H78" s="53">
        <v>10</v>
      </c>
      <c r="I78" s="53">
        <f t="shared" si="22"/>
        <v>13</v>
      </c>
      <c r="J78" s="53">
        <f t="shared" si="23"/>
        <v>20</v>
      </c>
      <c r="K78" s="54">
        <f t="shared" si="30"/>
        <v>698</v>
      </c>
      <c r="L78" s="72">
        <f t="shared" si="33"/>
        <v>76</v>
      </c>
      <c r="M78" s="13">
        <f t="shared" ref="M78:M102" si="35">A87</f>
        <v>2.7227743271221532</v>
      </c>
      <c r="N78" s="12">
        <f t="shared" si="34"/>
        <v>2.9147087483697289</v>
      </c>
      <c r="O78" s="12">
        <f t="shared" si="31"/>
        <v>-0.19193442124757576</v>
      </c>
      <c r="P78" s="12">
        <f t="shared" si="32"/>
        <v>3.6838822059641861E-2</v>
      </c>
      <c r="Q78" s="98">
        <v>2.9688492063492062</v>
      </c>
      <c r="R78" s="150">
        <v>25</v>
      </c>
      <c r="S78" s="66"/>
      <c r="T78" s="66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</row>
    <row r="79" spans="1:51">
      <c r="A79" s="43">
        <f t="shared" si="24"/>
        <v>2.5938492063492067</v>
      </c>
      <c r="B79" s="43">
        <f t="shared" si="28"/>
        <v>0.62857142857142856</v>
      </c>
      <c r="C79" s="44">
        <f t="shared" si="25"/>
        <v>4</v>
      </c>
      <c r="D79" s="43">
        <f t="shared" si="26"/>
        <v>23</v>
      </c>
      <c r="E79" s="44">
        <f t="shared" si="29"/>
        <v>72</v>
      </c>
      <c r="F79" s="43">
        <f t="shared" si="27"/>
        <v>12</v>
      </c>
      <c r="G79" s="44">
        <v>5</v>
      </c>
      <c r="H79" s="45">
        <v>10</v>
      </c>
      <c r="I79" s="45">
        <f t="shared" si="22"/>
        <v>14</v>
      </c>
      <c r="J79" s="45">
        <f t="shared" si="23"/>
        <v>20</v>
      </c>
      <c r="K79" s="46">
        <f t="shared" si="30"/>
        <v>566</v>
      </c>
      <c r="L79" s="72">
        <f t="shared" si="33"/>
        <v>77</v>
      </c>
      <c r="M79" s="13">
        <f t="shared" si="35"/>
        <v>2.8260351966873705</v>
      </c>
      <c r="N79" s="12">
        <f t="shared" si="34"/>
        <v>2.9147087483697289</v>
      </c>
      <c r="O79" s="12">
        <f t="shared" si="31"/>
        <v>-8.8673551682358465E-2</v>
      </c>
      <c r="P79" s="12">
        <f t="shared" si="32"/>
        <v>7.8629987679638969E-3</v>
      </c>
      <c r="Q79" s="96">
        <v>2.9727743271221532</v>
      </c>
      <c r="R79" s="151"/>
      <c r="S79" s="66"/>
      <c r="T79" s="66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</row>
    <row r="80" spans="1:51">
      <c r="A80" s="47">
        <f t="shared" si="24"/>
        <v>2.6980158730158728</v>
      </c>
      <c r="B80" s="47">
        <f t="shared" si="28"/>
        <v>0.62857142857142856</v>
      </c>
      <c r="C80" s="48">
        <f t="shared" si="25"/>
        <v>4.5</v>
      </c>
      <c r="D80" s="47">
        <f t="shared" si="26"/>
        <v>23</v>
      </c>
      <c r="E80" s="48">
        <f t="shared" si="29"/>
        <v>72</v>
      </c>
      <c r="F80" s="47">
        <f t="shared" si="27"/>
        <v>12</v>
      </c>
      <c r="G80" s="48">
        <v>5</v>
      </c>
      <c r="H80" s="49">
        <v>10</v>
      </c>
      <c r="I80" s="49">
        <f t="shared" si="22"/>
        <v>13.5</v>
      </c>
      <c r="J80" s="49">
        <f t="shared" si="23"/>
        <v>20</v>
      </c>
      <c r="K80" s="50">
        <f t="shared" si="30"/>
        <v>596</v>
      </c>
      <c r="L80" s="72">
        <f t="shared" si="33"/>
        <v>78</v>
      </c>
      <c r="M80" s="13">
        <f t="shared" si="35"/>
        <v>2.9292960662525882</v>
      </c>
      <c r="N80" s="12">
        <f t="shared" si="34"/>
        <v>2.9147087483697289</v>
      </c>
      <c r="O80" s="12">
        <f t="shared" si="31"/>
        <v>1.4587317882859274E-2</v>
      </c>
      <c r="P80" s="12">
        <f t="shared" si="32"/>
        <v>2.1278984301558598E-4</v>
      </c>
      <c r="Q80" s="96">
        <v>2.9750000000000001</v>
      </c>
      <c r="R80" s="151"/>
      <c r="S80" s="66"/>
      <c r="T80" s="66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</row>
    <row r="81" spans="1:51">
      <c r="A81" s="47">
        <f t="shared" si="24"/>
        <v>2.8021825396825397</v>
      </c>
      <c r="B81" s="47">
        <f t="shared" si="28"/>
        <v>0.62857142857142856</v>
      </c>
      <c r="C81" s="48">
        <f t="shared" si="25"/>
        <v>5</v>
      </c>
      <c r="D81" s="47">
        <f t="shared" si="26"/>
        <v>23</v>
      </c>
      <c r="E81" s="48">
        <f t="shared" si="29"/>
        <v>72</v>
      </c>
      <c r="F81" s="47">
        <f t="shared" si="27"/>
        <v>12</v>
      </c>
      <c r="G81" s="48">
        <v>5</v>
      </c>
      <c r="H81" s="49">
        <v>10</v>
      </c>
      <c r="I81" s="49">
        <f t="shared" si="22"/>
        <v>13</v>
      </c>
      <c r="J81" s="49">
        <f t="shared" si="23"/>
        <v>20</v>
      </c>
      <c r="K81" s="50">
        <f t="shared" si="30"/>
        <v>626</v>
      </c>
      <c r="L81" s="72">
        <f t="shared" si="33"/>
        <v>79</v>
      </c>
      <c r="M81" s="13">
        <f t="shared" si="35"/>
        <v>3.0325569358178059</v>
      </c>
      <c r="N81" s="12">
        <f t="shared" si="34"/>
        <v>2.9147087483697289</v>
      </c>
      <c r="O81" s="12">
        <f t="shared" si="31"/>
        <v>0.11784818744807701</v>
      </c>
      <c r="P81" s="12">
        <f t="shared" si="32"/>
        <v>1.3888195284797096E-2</v>
      </c>
      <c r="Q81" s="96">
        <v>2.98420523138833</v>
      </c>
      <c r="R81" s="151"/>
      <c r="S81" s="66"/>
      <c r="T81" s="66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</row>
    <row r="82" spans="1:51">
      <c r="A82" s="47">
        <f t="shared" si="24"/>
        <v>2.9063492063492062</v>
      </c>
      <c r="B82" s="47">
        <f t="shared" si="28"/>
        <v>0.62857142857142856</v>
      </c>
      <c r="C82" s="48">
        <f t="shared" si="25"/>
        <v>5.5</v>
      </c>
      <c r="D82" s="47">
        <f t="shared" si="26"/>
        <v>23</v>
      </c>
      <c r="E82" s="48">
        <f t="shared" si="29"/>
        <v>72</v>
      </c>
      <c r="F82" s="47">
        <f t="shared" si="27"/>
        <v>12</v>
      </c>
      <c r="G82" s="48">
        <v>5</v>
      </c>
      <c r="H82" s="49">
        <v>10</v>
      </c>
      <c r="I82" s="49">
        <f t="shared" si="22"/>
        <v>12.5</v>
      </c>
      <c r="J82" s="49">
        <f t="shared" si="23"/>
        <v>20</v>
      </c>
      <c r="K82" s="50">
        <f t="shared" si="30"/>
        <v>656</v>
      </c>
      <c r="L82" s="72">
        <f t="shared" si="33"/>
        <v>80</v>
      </c>
      <c r="M82" s="13">
        <f t="shared" si="35"/>
        <v>3.1358178053830232</v>
      </c>
      <c r="N82" s="12">
        <f t="shared" si="34"/>
        <v>2.9147087483697289</v>
      </c>
      <c r="O82" s="12">
        <f t="shared" si="31"/>
        <v>0.22110905701329431</v>
      </c>
      <c r="P82" s="12">
        <f t="shared" si="32"/>
        <v>4.8889215093308236E-2</v>
      </c>
      <c r="Q82" s="96">
        <v>2.9888655462184865</v>
      </c>
      <c r="R82" s="151"/>
      <c r="S82" s="66"/>
      <c r="T82" s="66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</row>
    <row r="83" spans="1:51">
      <c r="A83" s="51">
        <f t="shared" si="24"/>
        <v>3.0105158730158728</v>
      </c>
      <c r="B83" s="51">
        <f t="shared" si="28"/>
        <v>0.62857142857142856</v>
      </c>
      <c r="C83" s="52">
        <f t="shared" si="25"/>
        <v>6</v>
      </c>
      <c r="D83" s="51">
        <f t="shared" si="26"/>
        <v>23</v>
      </c>
      <c r="E83" s="52">
        <f t="shared" si="29"/>
        <v>72</v>
      </c>
      <c r="F83" s="51">
        <f t="shared" si="27"/>
        <v>12</v>
      </c>
      <c r="G83" s="52">
        <v>5</v>
      </c>
      <c r="H83" s="53">
        <v>10</v>
      </c>
      <c r="I83" s="53">
        <f t="shared" si="22"/>
        <v>12</v>
      </c>
      <c r="J83" s="53">
        <f t="shared" si="23"/>
        <v>20</v>
      </c>
      <c r="K83" s="54">
        <f t="shared" si="30"/>
        <v>686</v>
      </c>
      <c r="L83" s="72">
        <f t="shared" si="33"/>
        <v>81</v>
      </c>
      <c r="M83" s="13">
        <f t="shared" si="35"/>
        <v>2.7662525879917186</v>
      </c>
      <c r="N83" s="12">
        <f t="shared" si="34"/>
        <v>2.9147087483697289</v>
      </c>
      <c r="O83" s="12">
        <f t="shared" si="31"/>
        <v>-0.14845616037801035</v>
      </c>
      <c r="P83" s="12">
        <f t="shared" si="32"/>
        <v>2.203923155418153E-2</v>
      </c>
      <c r="Q83" s="96">
        <v>2.9890786749482405</v>
      </c>
      <c r="R83" s="151"/>
      <c r="S83" s="66"/>
      <c r="T83" s="66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</row>
    <row r="84" spans="1:51">
      <c r="A84" s="132"/>
      <c r="B84" s="55"/>
      <c r="C84" s="55"/>
      <c r="D84" s="55"/>
      <c r="E84" s="55"/>
      <c r="F84" s="55"/>
      <c r="G84" s="55"/>
      <c r="H84" s="55"/>
      <c r="I84" s="55"/>
      <c r="J84" s="133"/>
      <c r="K84" s="50"/>
      <c r="L84" s="72">
        <f t="shared" si="33"/>
        <v>82</v>
      </c>
      <c r="M84" s="13">
        <f t="shared" si="35"/>
        <v>2.8695134575569359</v>
      </c>
      <c r="N84" s="12">
        <f t="shared" si="34"/>
        <v>2.9147087483697289</v>
      </c>
      <c r="O84" s="12">
        <f t="shared" si="31"/>
        <v>-4.5195290812793054E-2</v>
      </c>
      <c r="P84" s="12">
        <f t="shared" si="32"/>
        <v>2.0426143116529364E-3</v>
      </c>
      <c r="Q84" s="96">
        <v>2.9896825396825397</v>
      </c>
      <c r="R84" s="151"/>
      <c r="S84" s="66"/>
      <c r="T84" s="66"/>
    </row>
    <row r="85" spans="1:51">
      <c r="A85" s="34" t="s">
        <v>8</v>
      </c>
      <c r="B85" s="35" t="s">
        <v>6</v>
      </c>
      <c r="C85" s="36" t="s">
        <v>21</v>
      </c>
      <c r="D85" s="34" t="s">
        <v>0</v>
      </c>
      <c r="E85" s="34" t="s">
        <v>1</v>
      </c>
      <c r="F85" s="34" t="s">
        <v>22</v>
      </c>
      <c r="G85" s="37" t="s">
        <v>23</v>
      </c>
      <c r="H85" s="37" t="s">
        <v>24</v>
      </c>
      <c r="I85" s="37" t="s">
        <v>25</v>
      </c>
      <c r="J85" s="37" t="s">
        <v>26</v>
      </c>
      <c r="K85" s="35" t="s">
        <v>2</v>
      </c>
      <c r="L85" s="72">
        <f t="shared" si="33"/>
        <v>83</v>
      </c>
      <c r="M85" s="13">
        <f t="shared" si="35"/>
        <v>2.9727743271221532</v>
      </c>
      <c r="N85" s="12">
        <f t="shared" si="34"/>
        <v>2.9147087483697289</v>
      </c>
      <c r="O85" s="12">
        <f t="shared" si="31"/>
        <v>5.8065578752424241E-2</v>
      </c>
      <c r="P85" s="12">
        <f t="shared" si="32"/>
        <v>3.3716114358539814E-3</v>
      </c>
      <c r="Q85" s="96">
        <v>3</v>
      </c>
      <c r="R85" s="151"/>
      <c r="S85" s="66"/>
      <c r="T85" s="66"/>
    </row>
    <row r="86" spans="1:51">
      <c r="A86" s="38" t="s">
        <v>27</v>
      </c>
      <c r="B86" s="39" t="s">
        <v>27</v>
      </c>
      <c r="C86" s="40" t="s">
        <v>3</v>
      </c>
      <c r="D86" s="41" t="s">
        <v>3</v>
      </c>
      <c r="E86" s="41" t="s">
        <v>3</v>
      </c>
      <c r="F86" s="58" t="s">
        <v>3</v>
      </c>
      <c r="G86" s="42" t="s">
        <v>3</v>
      </c>
      <c r="H86" s="42" t="s">
        <v>3</v>
      </c>
      <c r="I86" s="42" t="s">
        <v>3</v>
      </c>
      <c r="J86" s="42" t="s">
        <v>3</v>
      </c>
      <c r="K86" s="131" t="s">
        <v>28</v>
      </c>
      <c r="L86" s="72">
        <f t="shared" si="33"/>
        <v>84</v>
      </c>
      <c r="M86" s="13">
        <f t="shared" si="35"/>
        <v>3.0760351966873705</v>
      </c>
      <c r="N86" s="12">
        <f t="shared" si="34"/>
        <v>2.9147087483697289</v>
      </c>
      <c r="O86" s="12">
        <f t="shared" si="31"/>
        <v>0.16132644831764154</v>
      </c>
      <c r="P86" s="12">
        <f t="shared" si="32"/>
        <v>2.6026222926784665E-2</v>
      </c>
      <c r="Q86" s="96">
        <v>3.0035714285714281</v>
      </c>
      <c r="R86" s="151"/>
      <c r="S86" s="66"/>
      <c r="T86" s="66"/>
    </row>
    <row r="87" spans="1:51">
      <c r="A87" s="43">
        <f>(K87/10000*2500)/(E87/100)*10/1000+B87</f>
        <v>2.7227743271221532</v>
      </c>
      <c r="B87" s="43">
        <f>I145</f>
        <v>0.62857142857142856</v>
      </c>
      <c r="C87" s="44">
        <f>C59</f>
        <v>4</v>
      </c>
      <c r="D87" s="43">
        <f>D3</f>
        <v>25</v>
      </c>
      <c r="E87" s="44">
        <f>E3-1</f>
        <v>69</v>
      </c>
      <c r="F87" s="43">
        <f>F3</f>
        <v>12</v>
      </c>
      <c r="G87" s="44">
        <v>5</v>
      </c>
      <c r="H87" s="45">
        <v>10</v>
      </c>
      <c r="I87" s="45">
        <f t="shared" ref="I87:I111" si="36">D87-C87-G87</f>
        <v>16</v>
      </c>
      <c r="J87" s="45">
        <f t="shared" ref="J87:J111" si="37">(E87-2*H87-F87)/2</f>
        <v>18.5</v>
      </c>
      <c r="K87" s="46">
        <f t="shared" si="30"/>
        <v>578</v>
      </c>
      <c r="L87" s="72">
        <f t="shared" si="33"/>
        <v>85</v>
      </c>
      <c r="M87" s="13">
        <f t="shared" si="35"/>
        <v>3.1792960662525882</v>
      </c>
      <c r="N87" s="12">
        <f t="shared" si="34"/>
        <v>2.9147087483697289</v>
      </c>
      <c r="O87" s="12">
        <f t="shared" si="31"/>
        <v>0.26458731788285927</v>
      </c>
      <c r="P87" s="12">
        <f t="shared" si="32"/>
        <v>7.000644878444523E-2</v>
      </c>
      <c r="Q87" s="96">
        <v>3.0035714285714286</v>
      </c>
      <c r="R87" s="151"/>
      <c r="S87" s="66"/>
      <c r="T87" s="66"/>
    </row>
    <row r="88" spans="1:51">
      <c r="A88" s="47">
        <f t="shared" ref="A88:A111" si="38">(K88/10000*2500)/(E88/100)*10/1000+B88</f>
        <v>2.8260351966873705</v>
      </c>
      <c r="B88" s="47">
        <f>B87</f>
        <v>0.62857142857142856</v>
      </c>
      <c r="C88" s="48">
        <f t="shared" ref="C88:C111" si="39">C60</f>
        <v>4.5</v>
      </c>
      <c r="D88" s="47">
        <f t="shared" ref="D88:D139" si="40">D4</f>
        <v>25</v>
      </c>
      <c r="E88" s="48">
        <f>E87</f>
        <v>69</v>
      </c>
      <c r="F88" s="47">
        <f t="shared" ref="F88:F111" si="41">F4</f>
        <v>12</v>
      </c>
      <c r="G88" s="48">
        <v>5</v>
      </c>
      <c r="H88" s="49">
        <v>10</v>
      </c>
      <c r="I88" s="49">
        <f t="shared" si="36"/>
        <v>15.5</v>
      </c>
      <c r="J88" s="49">
        <f t="shared" si="37"/>
        <v>18.5</v>
      </c>
      <c r="K88" s="50">
        <f t="shared" si="30"/>
        <v>606.5</v>
      </c>
      <c r="L88" s="72">
        <f t="shared" si="33"/>
        <v>86</v>
      </c>
      <c r="M88" s="13">
        <f t="shared" si="35"/>
        <v>2.809730848861284</v>
      </c>
      <c r="N88" s="12">
        <f t="shared" si="34"/>
        <v>2.9147087483697289</v>
      </c>
      <c r="O88" s="12">
        <f t="shared" si="31"/>
        <v>-0.10497789950844494</v>
      </c>
      <c r="P88" s="12">
        <f t="shared" si="32"/>
        <v>1.1020359385205163E-2</v>
      </c>
      <c r="Q88" s="96">
        <v>3.0105158730158728</v>
      </c>
      <c r="R88" s="151"/>
      <c r="S88" s="66"/>
      <c r="T88" s="66"/>
    </row>
    <row r="89" spans="1:51">
      <c r="A89" s="47">
        <f t="shared" si="38"/>
        <v>2.9292960662525882</v>
      </c>
      <c r="B89" s="47">
        <f t="shared" ref="B89:B111" si="42">B88</f>
        <v>0.62857142857142856</v>
      </c>
      <c r="C89" s="48">
        <f t="shared" si="39"/>
        <v>5</v>
      </c>
      <c r="D89" s="47">
        <f t="shared" si="40"/>
        <v>25</v>
      </c>
      <c r="E89" s="48">
        <f t="shared" ref="E89:E111" si="43">E88</f>
        <v>69</v>
      </c>
      <c r="F89" s="47">
        <f t="shared" si="41"/>
        <v>12</v>
      </c>
      <c r="G89" s="48">
        <v>5</v>
      </c>
      <c r="H89" s="49">
        <v>10</v>
      </c>
      <c r="I89" s="49">
        <f t="shared" si="36"/>
        <v>15</v>
      </c>
      <c r="J89" s="49">
        <f t="shared" si="37"/>
        <v>18.5</v>
      </c>
      <c r="K89" s="50">
        <f t="shared" si="30"/>
        <v>635</v>
      </c>
      <c r="L89" s="72">
        <f t="shared" si="33"/>
        <v>87</v>
      </c>
      <c r="M89" s="13">
        <f t="shared" si="35"/>
        <v>2.9129917184265017</v>
      </c>
      <c r="N89" s="12">
        <f t="shared" si="34"/>
        <v>2.9147087483697289</v>
      </c>
      <c r="O89" s="12">
        <f t="shared" si="31"/>
        <v>-1.7170299432271996E-3</v>
      </c>
      <c r="P89" s="12">
        <f t="shared" si="32"/>
        <v>2.9481918259388004E-6</v>
      </c>
      <c r="Q89" s="96">
        <v>3.0162525879917186</v>
      </c>
      <c r="R89" s="151"/>
      <c r="S89" s="66"/>
      <c r="T89" s="66"/>
    </row>
    <row r="90" spans="1:51">
      <c r="A90" s="47">
        <f t="shared" si="38"/>
        <v>3.0325569358178059</v>
      </c>
      <c r="B90" s="47">
        <f t="shared" si="42"/>
        <v>0.62857142857142856</v>
      </c>
      <c r="C90" s="48">
        <f t="shared" si="39"/>
        <v>5.5</v>
      </c>
      <c r="D90" s="47">
        <f t="shared" si="40"/>
        <v>25</v>
      </c>
      <c r="E90" s="48">
        <f t="shared" si="43"/>
        <v>69</v>
      </c>
      <c r="F90" s="47">
        <f t="shared" si="41"/>
        <v>12</v>
      </c>
      <c r="G90" s="48">
        <v>5</v>
      </c>
      <c r="H90" s="49">
        <v>10</v>
      </c>
      <c r="I90" s="49">
        <f t="shared" si="36"/>
        <v>14.5</v>
      </c>
      <c r="J90" s="49">
        <f t="shared" si="37"/>
        <v>18.5</v>
      </c>
      <c r="K90" s="50">
        <f t="shared" si="30"/>
        <v>663.5</v>
      </c>
      <c r="L90" s="72">
        <f t="shared" si="33"/>
        <v>88</v>
      </c>
      <c r="M90" s="13">
        <f t="shared" si="35"/>
        <v>3.0162525879917186</v>
      </c>
      <c r="N90" s="12">
        <f t="shared" si="34"/>
        <v>2.9147087483697289</v>
      </c>
      <c r="O90" s="12">
        <f t="shared" si="31"/>
        <v>0.10154383962198965</v>
      </c>
      <c r="P90" s="12">
        <f t="shared" si="32"/>
        <v>1.0311151365176355E-2</v>
      </c>
      <c r="Q90" s="96">
        <v>3.0178571428571432</v>
      </c>
      <c r="R90" s="151"/>
      <c r="S90" s="66"/>
      <c r="T90" s="66"/>
    </row>
    <row r="91" spans="1:51">
      <c r="A91" s="51">
        <f t="shared" si="38"/>
        <v>3.1358178053830232</v>
      </c>
      <c r="B91" s="51">
        <f t="shared" si="42"/>
        <v>0.62857142857142856</v>
      </c>
      <c r="C91" s="52">
        <f t="shared" si="39"/>
        <v>6</v>
      </c>
      <c r="D91" s="51">
        <f t="shared" si="40"/>
        <v>25</v>
      </c>
      <c r="E91" s="52">
        <f t="shared" si="43"/>
        <v>69</v>
      </c>
      <c r="F91" s="51">
        <f t="shared" si="41"/>
        <v>12</v>
      </c>
      <c r="G91" s="52">
        <v>5</v>
      </c>
      <c r="H91" s="53">
        <v>10</v>
      </c>
      <c r="I91" s="53">
        <f t="shared" si="36"/>
        <v>14</v>
      </c>
      <c r="J91" s="53">
        <f t="shared" si="37"/>
        <v>18.5</v>
      </c>
      <c r="K91" s="54">
        <f t="shared" si="30"/>
        <v>692</v>
      </c>
      <c r="L91" s="72">
        <f t="shared" si="33"/>
        <v>89</v>
      </c>
      <c r="M91" s="13">
        <f t="shared" si="35"/>
        <v>3.1195134575569359</v>
      </c>
      <c r="N91" s="12">
        <f t="shared" si="34"/>
        <v>2.9147087483697289</v>
      </c>
      <c r="O91" s="12">
        <f t="shared" si="31"/>
        <v>0.20480470918720695</v>
      </c>
      <c r="P91" s="12">
        <f t="shared" si="32"/>
        <v>4.1944968905256411E-2</v>
      </c>
      <c r="Q91" s="96">
        <v>3.0229376257545275</v>
      </c>
      <c r="R91" s="151"/>
      <c r="S91" s="66"/>
      <c r="T91" s="66"/>
    </row>
    <row r="92" spans="1:51">
      <c r="A92" s="43">
        <f t="shared" si="38"/>
        <v>2.7662525879917186</v>
      </c>
      <c r="B92" s="43">
        <f t="shared" si="42"/>
        <v>0.62857142857142856</v>
      </c>
      <c r="C92" s="44">
        <f t="shared" si="39"/>
        <v>4</v>
      </c>
      <c r="D92" s="43">
        <f t="shared" si="40"/>
        <v>26</v>
      </c>
      <c r="E92" s="44">
        <f t="shared" si="43"/>
        <v>69</v>
      </c>
      <c r="F92" s="43">
        <f t="shared" si="41"/>
        <v>12</v>
      </c>
      <c r="G92" s="44">
        <v>5</v>
      </c>
      <c r="H92" s="45">
        <v>10</v>
      </c>
      <c r="I92" s="45">
        <f t="shared" si="36"/>
        <v>17</v>
      </c>
      <c r="J92" s="45">
        <f t="shared" si="37"/>
        <v>18.5</v>
      </c>
      <c r="K92" s="46">
        <f t="shared" si="30"/>
        <v>590</v>
      </c>
      <c r="L92" s="72">
        <f t="shared" si="33"/>
        <v>90</v>
      </c>
      <c r="M92" s="13">
        <f t="shared" si="35"/>
        <v>3.2227743271221536</v>
      </c>
      <c r="N92" s="12">
        <f t="shared" si="34"/>
        <v>2.9147087483697289</v>
      </c>
      <c r="O92" s="12">
        <f t="shared" si="31"/>
        <v>0.30806557875242468</v>
      </c>
      <c r="P92" s="12">
        <f t="shared" si="32"/>
        <v>9.4904400812066372E-2</v>
      </c>
      <c r="Q92" s="96">
        <v>3.0313492063492062</v>
      </c>
      <c r="R92" s="151"/>
      <c r="S92" s="66"/>
      <c r="T92" s="66"/>
    </row>
    <row r="93" spans="1:51">
      <c r="A93" s="47">
        <f t="shared" si="38"/>
        <v>2.8695134575569359</v>
      </c>
      <c r="B93" s="47">
        <f t="shared" si="42"/>
        <v>0.62857142857142856</v>
      </c>
      <c r="C93" s="48">
        <f t="shared" si="39"/>
        <v>4.5</v>
      </c>
      <c r="D93" s="47">
        <f t="shared" si="40"/>
        <v>26</v>
      </c>
      <c r="E93" s="48">
        <f t="shared" si="43"/>
        <v>69</v>
      </c>
      <c r="F93" s="47">
        <f t="shared" si="41"/>
        <v>12</v>
      </c>
      <c r="G93" s="48">
        <v>5</v>
      </c>
      <c r="H93" s="49">
        <v>10</v>
      </c>
      <c r="I93" s="49">
        <f t="shared" si="36"/>
        <v>16.5</v>
      </c>
      <c r="J93" s="49">
        <f t="shared" si="37"/>
        <v>18.5</v>
      </c>
      <c r="K93" s="50">
        <f t="shared" si="30"/>
        <v>618.5</v>
      </c>
      <c r="L93" s="72">
        <f t="shared" si="33"/>
        <v>91</v>
      </c>
      <c r="M93" s="13">
        <f t="shared" si="35"/>
        <v>2.6792960662525882</v>
      </c>
      <c r="N93" s="12">
        <f t="shared" si="34"/>
        <v>2.9147087483697289</v>
      </c>
      <c r="O93" s="12">
        <f t="shared" si="31"/>
        <v>-0.23541268211714073</v>
      </c>
      <c r="P93" s="12">
        <f t="shared" si="32"/>
        <v>5.5419130901585949E-2</v>
      </c>
      <c r="Q93" s="96">
        <v>3.0325569358178059</v>
      </c>
      <c r="R93" s="151"/>
      <c r="S93" s="66"/>
      <c r="T93" s="66"/>
    </row>
    <row r="94" spans="1:51">
      <c r="A94" s="47">
        <f t="shared" si="38"/>
        <v>2.9727743271221532</v>
      </c>
      <c r="B94" s="47">
        <f t="shared" si="42"/>
        <v>0.62857142857142856</v>
      </c>
      <c r="C94" s="48">
        <f t="shared" si="39"/>
        <v>5</v>
      </c>
      <c r="D94" s="47">
        <f t="shared" si="40"/>
        <v>26</v>
      </c>
      <c r="E94" s="48">
        <f t="shared" si="43"/>
        <v>69</v>
      </c>
      <c r="F94" s="47">
        <f t="shared" si="41"/>
        <v>12</v>
      </c>
      <c r="G94" s="48">
        <v>5</v>
      </c>
      <c r="H94" s="49">
        <v>10</v>
      </c>
      <c r="I94" s="49">
        <f t="shared" si="36"/>
        <v>16</v>
      </c>
      <c r="J94" s="49">
        <f t="shared" si="37"/>
        <v>18.5</v>
      </c>
      <c r="K94" s="50">
        <f t="shared" si="30"/>
        <v>647</v>
      </c>
      <c r="L94" s="72">
        <f t="shared" si="33"/>
        <v>92</v>
      </c>
      <c r="M94" s="13">
        <f t="shared" si="35"/>
        <v>2.7825569358178055</v>
      </c>
      <c r="N94" s="12">
        <f t="shared" si="34"/>
        <v>2.9147087483697289</v>
      </c>
      <c r="O94" s="12">
        <f t="shared" si="31"/>
        <v>-0.13215181255192343</v>
      </c>
      <c r="P94" s="12">
        <f t="shared" si="32"/>
        <v>1.7464101560758706E-2</v>
      </c>
      <c r="Q94" s="96">
        <v>3.0329831932773108</v>
      </c>
      <c r="R94" s="151"/>
      <c r="S94" s="66"/>
      <c r="T94" s="66"/>
    </row>
    <row r="95" spans="1:51">
      <c r="A95" s="47">
        <f t="shared" si="38"/>
        <v>3.0760351966873705</v>
      </c>
      <c r="B95" s="47">
        <f t="shared" si="42"/>
        <v>0.62857142857142856</v>
      </c>
      <c r="C95" s="48">
        <f t="shared" si="39"/>
        <v>5.5</v>
      </c>
      <c r="D95" s="47">
        <f t="shared" si="40"/>
        <v>26</v>
      </c>
      <c r="E95" s="48">
        <f t="shared" si="43"/>
        <v>69</v>
      </c>
      <c r="F95" s="47">
        <f t="shared" si="41"/>
        <v>12</v>
      </c>
      <c r="G95" s="48">
        <v>5</v>
      </c>
      <c r="H95" s="49">
        <v>10</v>
      </c>
      <c r="I95" s="49">
        <f t="shared" si="36"/>
        <v>15.5</v>
      </c>
      <c r="J95" s="49">
        <f t="shared" si="37"/>
        <v>18.5</v>
      </c>
      <c r="K95" s="50">
        <f t="shared" si="30"/>
        <v>675.5</v>
      </c>
      <c r="L95" s="72">
        <f t="shared" si="33"/>
        <v>93</v>
      </c>
      <c r="M95" s="13">
        <f t="shared" si="35"/>
        <v>2.8858178053830232</v>
      </c>
      <c r="N95" s="12">
        <f t="shared" si="34"/>
        <v>2.9147087483697289</v>
      </c>
      <c r="O95" s="12">
        <f t="shared" si="31"/>
        <v>-2.8890942986705692E-2</v>
      </c>
      <c r="P95" s="12">
        <f t="shared" si="32"/>
        <v>8.3468658666107883E-4</v>
      </c>
      <c r="Q95" s="96">
        <v>3.035714285714286</v>
      </c>
      <c r="R95" s="151"/>
      <c r="S95" s="66"/>
      <c r="T95" s="66"/>
    </row>
    <row r="96" spans="1:51">
      <c r="A96" s="51">
        <f t="shared" si="38"/>
        <v>3.1792960662525882</v>
      </c>
      <c r="B96" s="51">
        <f t="shared" si="42"/>
        <v>0.62857142857142856</v>
      </c>
      <c r="C96" s="52">
        <f t="shared" si="39"/>
        <v>6</v>
      </c>
      <c r="D96" s="51">
        <f t="shared" si="40"/>
        <v>26</v>
      </c>
      <c r="E96" s="52">
        <f t="shared" si="43"/>
        <v>69</v>
      </c>
      <c r="F96" s="51">
        <f t="shared" si="41"/>
        <v>12</v>
      </c>
      <c r="G96" s="52">
        <v>5</v>
      </c>
      <c r="H96" s="53">
        <v>10</v>
      </c>
      <c r="I96" s="53">
        <f t="shared" si="36"/>
        <v>15</v>
      </c>
      <c r="J96" s="53">
        <f t="shared" si="37"/>
        <v>18.5</v>
      </c>
      <c r="K96" s="54">
        <f t="shared" si="30"/>
        <v>704</v>
      </c>
      <c r="L96" s="72">
        <f t="shared" si="33"/>
        <v>94</v>
      </c>
      <c r="M96" s="13">
        <f t="shared" si="35"/>
        <v>2.9890786749482405</v>
      </c>
      <c r="N96" s="12">
        <f t="shared" si="34"/>
        <v>2.9147087483697289</v>
      </c>
      <c r="O96" s="12">
        <f t="shared" si="31"/>
        <v>7.4369926578511603E-2</v>
      </c>
      <c r="P96" s="12">
        <f t="shared" si="32"/>
        <v>5.5308859792932066E-3</v>
      </c>
      <c r="Q96" s="96">
        <v>3.0458249496981891</v>
      </c>
      <c r="R96" s="151"/>
      <c r="S96" s="66"/>
      <c r="T96" s="66"/>
    </row>
    <row r="97" spans="1:20">
      <c r="A97" s="43">
        <f t="shared" si="38"/>
        <v>2.809730848861284</v>
      </c>
      <c r="B97" s="43">
        <f t="shared" si="42"/>
        <v>0.62857142857142856</v>
      </c>
      <c r="C97" s="44">
        <f t="shared" si="39"/>
        <v>4</v>
      </c>
      <c r="D97" s="43">
        <f t="shared" si="40"/>
        <v>27</v>
      </c>
      <c r="E97" s="44">
        <f t="shared" si="43"/>
        <v>69</v>
      </c>
      <c r="F97" s="43">
        <f t="shared" si="41"/>
        <v>12</v>
      </c>
      <c r="G97" s="44">
        <v>5</v>
      </c>
      <c r="H97" s="45">
        <v>10</v>
      </c>
      <c r="I97" s="45">
        <f t="shared" si="36"/>
        <v>18</v>
      </c>
      <c r="J97" s="45">
        <f t="shared" si="37"/>
        <v>18.5</v>
      </c>
      <c r="K97" s="46">
        <f t="shared" si="30"/>
        <v>602</v>
      </c>
      <c r="L97" s="72">
        <f t="shared" si="33"/>
        <v>95</v>
      </c>
      <c r="M97" s="13">
        <f t="shared" si="35"/>
        <v>3.0923395445134574</v>
      </c>
      <c r="N97" s="12">
        <f t="shared" si="34"/>
        <v>2.9147087483697289</v>
      </c>
      <c r="O97" s="12">
        <f t="shared" si="31"/>
        <v>0.17763079614372845</v>
      </c>
      <c r="P97" s="12">
        <f t="shared" si="32"/>
        <v>3.1552699738654814E-2</v>
      </c>
      <c r="Q97" s="96">
        <v>3.0476890756302519</v>
      </c>
      <c r="R97" s="151"/>
      <c r="S97" s="66"/>
      <c r="T97" s="66"/>
    </row>
    <row r="98" spans="1:20">
      <c r="A98" s="47">
        <f t="shared" si="38"/>
        <v>2.9129917184265017</v>
      </c>
      <c r="B98" s="47">
        <f t="shared" si="42"/>
        <v>0.62857142857142856</v>
      </c>
      <c r="C98" s="48">
        <f t="shared" si="39"/>
        <v>4.5</v>
      </c>
      <c r="D98" s="47">
        <f t="shared" si="40"/>
        <v>27</v>
      </c>
      <c r="E98" s="48">
        <f t="shared" si="43"/>
        <v>69</v>
      </c>
      <c r="F98" s="47">
        <f t="shared" si="41"/>
        <v>12</v>
      </c>
      <c r="G98" s="48">
        <v>5</v>
      </c>
      <c r="H98" s="49">
        <v>10</v>
      </c>
      <c r="I98" s="49">
        <f t="shared" si="36"/>
        <v>17.5</v>
      </c>
      <c r="J98" s="49">
        <f t="shared" si="37"/>
        <v>18.5</v>
      </c>
      <c r="K98" s="50">
        <f t="shared" si="30"/>
        <v>630.5</v>
      </c>
      <c r="L98" s="72">
        <f t="shared" si="33"/>
        <v>96</v>
      </c>
      <c r="M98" s="13">
        <f t="shared" si="35"/>
        <v>2.6358178053830232</v>
      </c>
      <c r="N98" s="12">
        <f t="shared" si="34"/>
        <v>2.9147087483697289</v>
      </c>
      <c r="O98" s="12">
        <f t="shared" si="31"/>
        <v>-0.27889094298670569</v>
      </c>
      <c r="P98" s="12">
        <f t="shared" si="32"/>
        <v>7.7780158080013928E-2</v>
      </c>
      <c r="Q98" s="96">
        <v>3.0488612836438924</v>
      </c>
      <c r="R98" s="151"/>
      <c r="S98" s="66"/>
      <c r="T98" s="66"/>
    </row>
    <row r="99" spans="1:20">
      <c r="A99" s="47">
        <f t="shared" si="38"/>
        <v>3.0162525879917186</v>
      </c>
      <c r="B99" s="47">
        <f t="shared" si="42"/>
        <v>0.62857142857142856</v>
      </c>
      <c r="C99" s="48">
        <f t="shared" si="39"/>
        <v>5</v>
      </c>
      <c r="D99" s="47">
        <f t="shared" si="40"/>
        <v>27</v>
      </c>
      <c r="E99" s="48">
        <f t="shared" si="43"/>
        <v>69</v>
      </c>
      <c r="F99" s="47">
        <f t="shared" si="41"/>
        <v>12</v>
      </c>
      <c r="G99" s="48">
        <v>5</v>
      </c>
      <c r="H99" s="49">
        <v>10</v>
      </c>
      <c r="I99" s="49">
        <f t="shared" si="36"/>
        <v>17</v>
      </c>
      <c r="J99" s="49">
        <f t="shared" si="37"/>
        <v>18.5</v>
      </c>
      <c r="K99" s="50">
        <f t="shared" si="30"/>
        <v>659</v>
      </c>
      <c r="L99" s="72">
        <f t="shared" si="33"/>
        <v>97</v>
      </c>
      <c r="M99" s="13">
        <f t="shared" si="35"/>
        <v>2.7390786749482405</v>
      </c>
      <c r="N99" s="12">
        <f t="shared" si="34"/>
        <v>2.9147087483697289</v>
      </c>
      <c r="O99" s="12">
        <f t="shared" si="31"/>
        <v>-0.1756300734214884</v>
      </c>
      <c r="P99" s="12">
        <f t="shared" si="32"/>
        <v>3.0845922690037404E-2</v>
      </c>
      <c r="Q99" s="96">
        <v>3.0521825396825397</v>
      </c>
      <c r="R99" s="151"/>
      <c r="S99" s="66"/>
      <c r="T99" s="66"/>
    </row>
    <row r="100" spans="1:20">
      <c r="A100" s="47">
        <f t="shared" si="38"/>
        <v>3.1195134575569359</v>
      </c>
      <c r="B100" s="47">
        <f t="shared" si="42"/>
        <v>0.62857142857142856</v>
      </c>
      <c r="C100" s="48">
        <f t="shared" si="39"/>
        <v>5.5</v>
      </c>
      <c r="D100" s="47">
        <f t="shared" si="40"/>
        <v>27</v>
      </c>
      <c r="E100" s="48">
        <f t="shared" si="43"/>
        <v>69</v>
      </c>
      <c r="F100" s="47">
        <f t="shared" si="41"/>
        <v>12</v>
      </c>
      <c r="G100" s="48">
        <v>5</v>
      </c>
      <c r="H100" s="49">
        <v>10</v>
      </c>
      <c r="I100" s="49">
        <f t="shared" si="36"/>
        <v>16.5</v>
      </c>
      <c r="J100" s="49">
        <f t="shared" si="37"/>
        <v>18.5</v>
      </c>
      <c r="K100" s="50">
        <f t="shared" si="30"/>
        <v>687.5</v>
      </c>
      <c r="L100" s="72">
        <f t="shared" si="33"/>
        <v>98</v>
      </c>
      <c r="M100" s="13">
        <f t="shared" si="35"/>
        <v>2.8423395445134574</v>
      </c>
      <c r="N100" s="12">
        <f t="shared" si="34"/>
        <v>2.9147087483697289</v>
      </c>
      <c r="O100" s="12">
        <f t="shared" si="31"/>
        <v>-7.2369203856271547E-2</v>
      </c>
      <c r="P100" s="12">
        <f t="shared" si="32"/>
        <v>5.2373016667905887E-3</v>
      </c>
      <c r="Q100" s="96">
        <v>3.0607142857142855</v>
      </c>
      <c r="R100" s="151"/>
      <c r="S100" s="66"/>
      <c r="T100" s="66"/>
    </row>
    <row r="101" spans="1:20">
      <c r="A101" s="51">
        <f t="shared" si="38"/>
        <v>3.2227743271221536</v>
      </c>
      <c r="B101" s="51">
        <f t="shared" si="42"/>
        <v>0.62857142857142856</v>
      </c>
      <c r="C101" s="52">
        <f t="shared" si="39"/>
        <v>6</v>
      </c>
      <c r="D101" s="51">
        <f t="shared" si="40"/>
        <v>27</v>
      </c>
      <c r="E101" s="52">
        <f t="shared" si="43"/>
        <v>69</v>
      </c>
      <c r="F101" s="51">
        <f t="shared" si="41"/>
        <v>12</v>
      </c>
      <c r="G101" s="52">
        <v>5</v>
      </c>
      <c r="H101" s="53">
        <v>10</v>
      </c>
      <c r="I101" s="53">
        <f t="shared" si="36"/>
        <v>16</v>
      </c>
      <c r="J101" s="53">
        <f t="shared" si="37"/>
        <v>18.5</v>
      </c>
      <c r="K101" s="54">
        <f t="shared" si="30"/>
        <v>716</v>
      </c>
      <c r="L101" s="72">
        <f t="shared" si="33"/>
        <v>99</v>
      </c>
      <c r="M101" s="13">
        <f t="shared" si="35"/>
        <v>2.9456004140786756</v>
      </c>
      <c r="N101" s="12">
        <f t="shared" si="34"/>
        <v>2.9147087483697289</v>
      </c>
      <c r="O101" s="12">
        <f t="shared" si="31"/>
        <v>3.0891665708946636E-2</v>
      </c>
      <c r="P101" s="12">
        <f t="shared" si="32"/>
        <v>9.5429501027330952E-4</v>
      </c>
      <c r="Q101" s="96">
        <v>3.0623949579831935</v>
      </c>
      <c r="R101" s="151"/>
      <c r="S101" s="66"/>
      <c r="T101" s="66"/>
    </row>
    <row r="102" spans="1:20">
      <c r="A102" s="43">
        <f t="shared" si="38"/>
        <v>2.6792960662525882</v>
      </c>
      <c r="B102" s="43">
        <f t="shared" si="42"/>
        <v>0.62857142857142856</v>
      </c>
      <c r="C102" s="44">
        <f t="shared" si="39"/>
        <v>4</v>
      </c>
      <c r="D102" s="43">
        <f t="shared" si="40"/>
        <v>24</v>
      </c>
      <c r="E102" s="44">
        <f t="shared" si="43"/>
        <v>69</v>
      </c>
      <c r="F102" s="43">
        <f t="shared" si="41"/>
        <v>12</v>
      </c>
      <c r="G102" s="44">
        <v>5</v>
      </c>
      <c r="H102" s="45">
        <v>10</v>
      </c>
      <c r="I102" s="45">
        <f t="shared" si="36"/>
        <v>15</v>
      </c>
      <c r="J102" s="45">
        <f t="shared" si="37"/>
        <v>18.5</v>
      </c>
      <c r="K102" s="46">
        <f t="shared" si="30"/>
        <v>566</v>
      </c>
      <c r="L102" s="72">
        <f t="shared" si="33"/>
        <v>100</v>
      </c>
      <c r="M102" s="13">
        <f t="shared" si="35"/>
        <v>3.0488612836438924</v>
      </c>
      <c r="N102" s="12">
        <f t="shared" si="34"/>
        <v>2.9147087483697289</v>
      </c>
      <c r="O102" s="12">
        <f t="shared" si="31"/>
        <v>0.13415253527416349</v>
      </c>
      <c r="P102" s="12">
        <f t="shared" si="32"/>
        <v>1.799690272048568E-2</v>
      </c>
      <c r="Q102" s="99">
        <v>3.065191146881288</v>
      </c>
      <c r="R102" s="152"/>
      <c r="S102" s="66"/>
      <c r="T102" s="66"/>
    </row>
    <row r="103" spans="1:20">
      <c r="A103" s="47">
        <f t="shared" si="38"/>
        <v>2.7825569358178055</v>
      </c>
      <c r="B103" s="47">
        <f t="shared" si="42"/>
        <v>0.62857142857142856</v>
      </c>
      <c r="C103" s="48">
        <f t="shared" si="39"/>
        <v>4.5</v>
      </c>
      <c r="D103" s="47">
        <f t="shared" si="40"/>
        <v>24</v>
      </c>
      <c r="E103" s="48">
        <f t="shared" si="43"/>
        <v>69</v>
      </c>
      <c r="F103" s="47">
        <f t="shared" si="41"/>
        <v>12</v>
      </c>
      <c r="G103" s="48">
        <v>5</v>
      </c>
      <c r="H103" s="49">
        <v>10</v>
      </c>
      <c r="I103" s="49">
        <f t="shared" si="36"/>
        <v>14.5</v>
      </c>
      <c r="J103" s="49">
        <f t="shared" si="37"/>
        <v>18.5</v>
      </c>
      <c r="K103" s="50">
        <f t="shared" si="30"/>
        <v>594.5</v>
      </c>
      <c r="L103" s="72">
        <f t="shared" si="33"/>
        <v>101</v>
      </c>
      <c r="M103" s="13">
        <f t="shared" ref="M103:M127" si="44">A115</f>
        <v>2.738865546218487</v>
      </c>
      <c r="N103" s="12">
        <f t="shared" si="34"/>
        <v>2.9147087483697289</v>
      </c>
      <c r="O103" s="12">
        <f t="shared" si="31"/>
        <v>-0.17584320215124194</v>
      </c>
      <c r="P103" s="12">
        <f t="shared" si="32"/>
        <v>3.0920831742802538E-2</v>
      </c>
      <c r="Q103" s="98">
        <v>3.0730158730158728</v>
      </c>
      <c r="R103" s="150">
        <v>18</v>
      </c>
      <c r="S103" s="66"/>
      <c r="T103" s="66"/>
    </row>
    <row r="104" spans="1:20">
      <c r="A104" s="47">
        <f t="shared" si="38"/>
        <v>2.8858178053830232</v>
      </c>
      <c r="B104" s="47">
        <f t="shared" si="42"/>
        <v>0.62857142857142856</v>
      </c>
      <c r="C104" s="48">
        <f t="shared" si="39"/>
        <v>5</v>
      </c>
      <c r="D104" s="47">
        <f t="shared" si="40"/>
        <v>24</v>
      </c>
      <c r="E104" s="48">
        <f t="shared" si="43"/>
        <v>69</v>
      </c>
      <c r="F104" s="47">
        <f t="shared" si="41"/>
        <v>12</v>
      </c>
      <c r="G104" s="48">
        <v>5</v>
      </c>
      <c r="H104" s="49">
        <v>10</v>
      </c>
      <c r="I104" s="49">
        <f t="shared" si="36"/>
        <v>14</v>
      </c>
      <c r="J104" s="49">
        <f t="shared" si="37"/>
        <v>18.5</v>
      </c>
      <c r="K104" s="50">
        <f t="shared" si="30"/>
        <v>623</v>
      </c>
      <c r="L104" s="72">
        <f t="shared" si="33"/>
        <v>102</v>
      </c>
      <c r="M104" s="13">
        <f t="shared" si="44"/>
        <v>2.8418067226890753</v>
      </c>
      <c r="N104" s="12">
        <f t="shared" si="34"/>
        <v>2.9147087483697289</v>
      </c>
      <c r="O104" s="12">
        <f t="shared" si="31"/>
        <v>-7.2902025680653626E-2</v>
      </c>
      <c r="P104" s="12">
        <f t="shared" si="32"/>
        <v>5.3147053483426805E-3</v>
      </c>
      <c r="Q104" s="96">
        <v>3.0760351966873705</v>
      </c>
      <c r="R104" s="151"/>
      <c r="S104" s="66"/>
      <c r="T104" s="66"/>
    </row>
    <row r="105" spans="1:20">
      <c r="A105" s="47">
        <f t="shared" si="38"/>
        <v>2.9890786749482405</v>
      </c>
      <c r="B105" s="47">
        <f t="shared" si="42"/>
        <v>0.62857142857142856</v>
      </c>
      <c r="C105" s="48">
        <f t="shared" si="39"/>
        <v>5.5</v>
      </c>
      <c r="D105" s="47">
        <f t="shared" si="40"/>
        <v>24</v>
      </c>
      <c r="E105" s="48">
        <f t="shared" si="43"/>
        <v>69</v>
      </c>
      <c r="F105" s="47">
        <f t="shared" si="41"/>
        <v>12</v>
      </c>
      <c r="G105" s="48">
        <v>5</v>
      </c>
      <c r="H105" s="49">
        <v>10</v>
      </c>
      <c r="I105" s="49">
        <f t="shared" si="36"/>
        <v>13.5</v>
      </c>
      <c r="J105" s="49">
        <f t="shared" si="37"/>
        <v>18.5</v>
      </c>
      <c r="K105" s="50">
        <f t="shared" si="30"/>
        <v>651.5</v>
      </c>
      <c r="L105" s="72">
        <f t="shared" si="33"/>
        <v>103</v>
      </c>
      <c r="M105" s="13">
        <f t="shared" si="44"/>
        <v>2.9447478991596636</v>
      </c>
      <c r="N105" s="12">
        <f t="shared" si="34"/>
        <v>2.9147087483697289</v>
      </c>
      <c r="O105" s="12">
        <f t="shared" si="31"/>
        <v>3.0039150789934688E-2</v>
      </c>
      <c r="P105" s="12">
        <f t="shared" si="32"/>
        <v>9.0235058018043376E-4</v>
      </c>
      <c r="Q105" s="96">
        <v>3.0785714285714292</v>
      </c>
      <c r="R105" s="151"/>
      <c r="S105" s="66"/>
      <c r="T105" s="66"/>
    </row>
    <row r="106" spans="1:20">
      <c r="A106" s="51">
        <f t="shared" si="38"/>
        <v>3.0923395445134574</v>
      </c>
      <c r="B106" s="51">
        <f t="shared" si="42"/>
        <v>0.62857142857142856</v>
      </c>
      <c r="C106" s="52">
        <f t="shared" si="39"/>
        <v>6</v>
      </c>
      <c r="D106" s="51">
        <f t="shared" si="40"/>
        <v>24</v>
      </c>
      <c r="E106" s="52">
        <f t="shared" si="43"/>
        <v>69</v>
      </c>
      <c r="F106" s="51">
        <f t="shared" si="41"/>
        <v>12</v>
      </c>
      <c r="G106" s="52">
        <v>5</v>
      </c>
      <c r="H106" s="53">
        <v>10</v>
      </c>
      <c r="I106" s="53">
        <f t="shared" si="36"/>
        <v>13</v>
      </c>
      <c r="J106" s="53">
        <f t="shared" si="37"/>
        <v>18.5</v>
      </c>
      <c r="K106" s="54">
        <f t="shared" si="30"/>
        <v>680</v>
      </c>
      <c r="L106" s="72">
        <f t="shared" si="33"/>
        <v>104</v>
      </c>
      <c r="M106" s="13">
        <f t="shared" si="44"/>
        <v>3.0476890756302519</v>
      </c>
      <c r="N106" s="12">
        <f t="shared" si="34"/>
        <v>2.9147087483697289</v>
      </c>
      <c r="O106" s="12">
        <f t="shared" si="31"/>
        <v>0.132980327260523</v>
      </c>
      <c r="P106" s="12">
        <f t="shared" si="32"/>
        <v>1.7683767438315796E-2</v>
      </c>
      <c r="Q106" s="96">
        <v>3.08807847082495</v>
      </c>
      <c r="R106" s="151"/>
      <c r="S106" s="66"/>
      <c r="T106" s="66"/>
    </row>
    <row r="107" spans="1:20">
      <c r="A107" s="47">
        <f t="shared" si="38"/>
        <v>2.6358178053830232</v>
      </c>
      <c r="B107" s="43">
        <f t="shared" si="42"/>
        <v>0.62857142857142856</v>
      </c>
      <c r="C107" s="44">
        <f t="shared" si="39"/>
        <v>4</v>
      </c>
      <c r="D107" s="43">
        <f t="shared" si="40"/>
        <v>23</v>
      </c>
      <c r="E107" s="44">
        <f t="shared" si="43"/>
        <v>69</v>
      </c>
      <c r="F107" s="43">
        <f t="shared" si="41"/>
        <v>12</v>
      </c>
      <c r="G107" s="44">
        <v>5</v>
      </c>
      <c r="H107" s="45">
        <v>10</v>
      </c>
      <c r="I107" s="45">
        <f t="shared" si="36"/>
        <v>14</v>
      </c>
      <c r="J107" s="45">
        <f t="shared" si="37"/>
        <v>18.5</v>
      </c>
      <c r="K107" s="46">
        <f t="shared" si="30"/>
        <v>554</v>
      </c>
      <c r="L107" s="72">
        <f t="shared" si="33"/>
        <v>105</v>
      </c>
      <c r="M107" s="13">
        <f t="shared" si="44"/>
        <v>3.1506302521008402</v>
      </c>
      <c r="N107" s="12">
        <f t="shared" si="34"/>
        <v>2.9147087483697289</v>
      </c>
      <c r="O107" s="12">
        <f t="shared" si="31"/>
        <v>0.23592150373111132</v>
      </c>
      <c r="P107" s="12">
        <f t="shared" si="32"/>
        <v>5.5658955922748769E-2</v>
      </c>
      <c r="Q107" s="96">
        <v>3.0918067226890753</v>
      </c>
      <c r="R107" s="151"/>
      <c r="S107" s="66"/>
      <c r="T107" s="66"/>
    </row>
    <row r="108" spans="1:20">
      <c r="A108" s="47">
        <f t="shared" si="38"/>
        <v>2.7390786749482405</v>
      </c>
      <c r="B108" s="47">
        <f t="shared" si="42"/>
        <v>0.62857142857142856</v>
      </c>
      <c r="C108" s="48">
        <f t="shared" si="39"/>
        <v>4.5</v>
      </c>
      <c r="D108" s="47">
        <f t="shared" si="40"/>
        <v>23</v>
      </c>
      <c r="E108" s="48">
        <f t="shared" si="43"/>
        <v>69</v>
      </c>
      <c r="F108" s="47">
        <f t="shared" si="41"/>
        <v>12</v>
      </c>
      <c r="G108" s="48">
        <v>5</v>
      </c>
      <c r="H108" s="49">
        <v>10</v>
      </c>
      <c r="I108" s="49">
        <f t="shared" si="36"/>
        <v>13.5</v>
      </c>
      <c r="J108" s="49">
        <f t="shared" si="37"/>
        <v>18.5</v>
      </c>
      <c r="K108" s="50">
        <f t="shared" si="30"/>
        <v>582.5</v>
      </c>
      <c r="L108" s="72">
        <f t="shared" si="33"/>
        <v>106</v>
      </c>
      <c r="M108" s="13">
        <f t="shared" si="44"/>
        <v>2.7829831932773108</v>
      </c>
      <c r="N108" s="12">
        <f t="shared" si="34"/>
        <v>2.9147087483697289</v>
      </c>
      <c r="O108" s="12">
        <f t="shared" si="31"/>
        <v>-0.13172555509241812</v>
      </c>
      <c r="P108" s="12">
        <f t="shared" si="32"/>
        <v>1.7351621864405684E-2</v>
      </c>
      <c r="Q108" s="96">
        <v>3.0923395445134574</v>
      </c>
      <c r="R108" s="151"/>
      <c r="S108" s="66"/>
      <c r="T108" s="66"/>
    </row>
    <row r="109" spans="1:20">
      <c r="A109" s="47">
        <f t="shared" si="38"/>
        <v>2.8423395445134574</v>
      </c>
      <c r="B109" s="47">
        <f t="shared" si="42"/>
        <v>0.62857142857142856</v>
      </c>
      <c r="C109" s="48">
        <f t="shared" si="39"/>
        <v>5</v>
      </c>
      <c r="D109" s="47">
        <f t="shared" si="40"/>
        <v>23</v>
      </c>
      <c r="E109" s="48">
        <f t="shared" si="43"/>
        <v>69</v>
      </c>
      <c r="F109" s="47">
        <f t="shared" si="41"/>
        <v>12</v>
      </c>
      <c r="G109" s="48">
        <v>5</v>
      </c>
      <c r="H109" s="49">
        <v>10</v>
      </c>
      <c r="I109" s="49">
        <f t="shared" si="36"/>
        <v>13</v>
      </c>
      <c r="J109" s="49">
        <f t="shared" si="37"/>
        <v>18.5</v>
      </c>
      <c r="K109" s="50">
        <f t="shared" si="30"/>
        <v>611</v>
      </c>
      <c r="L109" s="72">
        <f t="shared" si="33"/>
        <v>107</v>
      </c>
      <c r="M109" s="13">
        <f t="shared" si="44"/>
        <v>2.8859243697478987</v>
      </c>
      <c r="N109" s="12">
        <f t="shared" si="34"/>
        <v>2.9147087483697289</v>
      </c>
      <c r="O109" s="12">
        <f t="shared" si="31"/>
        <v>-2.8784378621830253E-2</v>
      </c>
      <c r="P109" s="12">
        <f t="shared" si="32"/>
        <v>8.2854045264487851E-4</v>
      </c>
      <c r="Q109" s="96">
        <v>3.0938492063492058</v>
      </c>
      <c r="R109" s="151"/>
      <c r="S109" s="66"/>
      <c r="T109" s="66"/>
    </row>
    <row r="110" spans="1:20">
      <c r="A110" s="47">
        <f t="shared" si="38"/>
        <v>2.9456004140786756</v>
      </c>
      <c r="B110" s="47">
        <f t="shared" si="42"/>
        <v>0.62857142857142856</v>
      </c>
      <c r="C110" s="48">
        <f t="shared" si="39"/>
        <v>5.5</v>
      </c>
      <c r="D110" s="47">
        <f t="shared" si="40"/>
        <v>23</v>
      </c>
      <c r="E110" s="48">
        <f t="shared" si="43"/>
        <v>69</v>
      </c>
      <c r="F110" s="47">
        <f t="shared" si="41"/>
        <v>12</v>
      </c>
      <c r="G110" s="48">
        <v>5</v>
      </c>
      <c r="H110" s="49">
        <v>10</v>
      </c>
      <c r="I110" s="49">
        <f t="shared" si="36"/>
        <v>12.5</v>
      </c>
      <c r="J110" s="49">
        <f t="shared" si="37"/>
        <v>18.5</v>
      </c>
      <c r="K110" s="50">
        <f t="shared" si="30"/>
        <v>639.5</v>
      </c>
      <c r="L110" s="72">
        <f t="shared" si="33"/>
        <v>108</v>
      </c>
      <c r="M110" s="13">
        <f t="shared" si="44"/>
        <v>2.9888655462184865</v>
      </c>
      <c r="N110" s="12">
        <f t="shared" si="34"/>
        <v>2.9147087483697289</v>
      </c>
      <c r="O110" s="12">
        <f t="shared" si="31"/>
        <v>7.4156797848757616E-2</v>
      </c>
      <c r="P110" s="12">
        <f t="shared" si="32"/>
        <v>5.4992306671815018E-3</v>
      </c>
      <c r="Q110" s="96">
        <v>3.1035714285714291</v>
      </c>
      <c r="R110" s="151"/>
      <c r="S110" s="66"/>
      <c r="T110" s="66"/>
    </row>
    <row r="111" spans="1:20">
      <c r="A111" s="51">
        <f t="shared" si="38"/>
        <v>3.0488612836438924</v>
      </c>
      <c r="B111" s="51">
        <f t="shared" si="42"/>
        <v>0.62857142857142856</v>
      </c>
      <c r="C111" s="52">
        <f t="shared" si="39"/>
        <v>6</v>
      </c>
      <c r="D111" s="51">
        <f t="shared" si="40"/>
        <v>23</v>
      </c>
      <c r="E111" s="52">
        <f t="shared" si="43"/>
        <v>69</v>
      </c>
      <c r="F111" s="51">
        <f t="shared" si="41"/>
        <v>12</v>
      </c>
      <c r="G111" s="52">
        <v>5</v>
      </c>
      <c r="H111" s="53">
        <v>10</v>
      </c>
      <c r="I111" s="53">
        <f t="shared" si="36"/>
        <v>12</v>
      </c>
      <c r="J111" s="53">
        <f t="shared" si="37"/>
        <v>18.5</v>
      </c>
      <c r="K111" s="54">
        <f t="shared" si="30"/>
        <v>668</v>
      </c>
      <c r="L111" s="72">
        <f t="shared" si="33"/>
        <v>109</v>
      </c>
      <c r="M111" s="13">
        <f t="shared" si="44"/>
        <v>3.0918067226890753</v>
      </c>
      <c r="N111" s="12">
        <f t="shared" si="34"/>
        <v>2.9147087483697289</v>
      </c>
      <c r="O111" s="12">
        <f t="shared" si="31"/>
        <v>0.17709797431934637</v>
      </c>
      <c r="P111" s="12">
        <f t="shared" si="32"/>
        <v>3.1363692508015871E-2</v>
      </c>
      <c r="Q111" s="96">
        <v>3.1065126050420169</v>
      </c>
      <c r="R111" s="151"/>
      <c r="S111" s="66"/>
      <c r="T111" s="66"/>
    </row>
    <row r="112" spans="1:20">
      <c r="A112" s="132"/>
      <c r="B112" s="55"/>
      <c r="C112" s="55"/>
      <c r="D112" s="49"/>
      <c r="E112" s="55"/>
      <c r="F112" s="55"/>
      <c r="G112" s="55"/>
      <c r="H112" s="55"/>
      <c r="I112" s="55"/>
      <c r="J112" s="133"/>
      <c r="K112" s="50"/>
      <c r="L112" s="72">
        <f t="shared" si="33"/>
        <v>110</v>
      </c>
      <c r="M112" s="13">
        <f t="shared" si="44"/>
        <v>3.1947478991596636</v>
      </c>
      <c r="N112" s="12">
        <f t="shared" si="34"/>
        <v>2.9147087483697289</v>
      </c>
      <c r="O112" s="12">
        <f t="shared" si="31"/>
        <v>0.28003915078993469</v>
      </c>
      <c r="P112" s="12">
        <f t="shared" si="32"/>
        <v>7.8421925975147772E-2</v>
      </c>
      <c r="Q112" s="96">
        <v>3.1074446680080485</v>
      </c>
      <c r="R112" s="151"/>
      <c r="S112" s="66"/>
      <c r="T112" s="66"/>
    </row>
    <row r="113" spans="1:20">
      <c r="A113" s="34" t="s">
        <v>8</v>
      </c>
      <c r="B113" s="35" t="s">
        <v>6</v>
      </c>
      <c r="C113" s="36" t="s">
        <v>21</v>
      </c>
      <c r="D113" s="36" t="s">
        <v>0</v>
      </c>
      <c r="E113" s="34" t="s">
        <v>1</v>
      </c>
      <c r="F113" s="34" t="s">
        <v>22</v>
      </c>
      <c r="G113" s="37" t="s">
        <v>23</v>
      </c>
      <c r="H113" s="37" t="s">
        <v>24</v>
      </c>
      <c r="I113" s="37" t="s">
        <v>25</v>
      </c>
      <c r="J113" s="37" t="s">
        <v>26</v>
      </c>
      <c r="K113" s="35" t="s">
        <v>2</v>
      </c>
      <c r="L113" s="72">
        <f t="shared" si="33"/>
        <v>111</v>
      </c>
      <c r="M113" s="13">
        <f t="shared" si="44"/>
        <v>2.8271008403361346</v>
      </c>
      <c r="N113" s="12">
        <f t="shared" si="34"/>
        <v>2.9147087483697289</v>
      </c>
      <c r="O113" s="12">
        <f t="shared" si="31"/>
        <v>-8.7607908033594306E-2</v>
      </c>
      <c r="P113" s="12">
        <f t="shared" si="32"/>
        <v>7.6751455500227179E-3</v>
      </c>
      <c r="Q113" s="96">
        <v>3.1195134575569359</v>
      </c>
      <c r="R113" s="151"/>
      <c r="S113" s="66"/>
      <c r="T113" s="66"/>
    </row>
    <row r="114" spans="1:20">
      <c r="A114" s="38" t="s">
        <v>27</v>
      </c>
      <c r="B114" s="39" t="s">
        <v>27</v>
      </c>
      <c r="C114" s="40" t="s">
        <v>3</v>
      </c>
      <c r="D114" s="40" t="s">
        <v>3</v>
      </c>
      <c r="E114" s="41" t="s">
        <v>3</v>
      </c>
      <c r="F114" s="58" t="s">
        <v>3</v>
      </c>
      <c r="G114" s="42" t="s">
        <v>3</v>
      </c>
      <c r="H114" s="42" t="s">
        <v>3</v>
      </c>
      <c r="I114" s="42" t="s">
        <v>3</v>
      </c>
      <c r="J114" s="42" t="s">
        <v>3</v>
      </c>
      <c r="K114" s="131" t="s">
        <v>28</v>
      </c>
      <c r="L114" s="72">
        <f t="shared" si="33"/>
        <v>112</v>
      </c>
      <c r="M114" s="13">
        <f t="shared" si="44"/>
        <v>2.930042016806722</v>
      </c>
      <c r="N114" s="12">
        <f t="shared" si="34"/>
        <v>2.9147087483697289</v>
      </c>
      <c r="O114" s="12">
        <f t="shared" si="31"/>
        <v>1.5333268436993119E-2</v>
      </c>
      <c r="P114" s="12">
        <f t="shared" si="32"/>
        <v>2.3510912096088942E-4</v>
      </c>
      <c r="Q114" s="96">
        <v>3.1214285714285719</v>
      </c>
      <c r="R114" s="151"/>
      <c r="S114" s="66"/>
      <c r="T114" s="66"/>
    </row>
    <row r="115" spans="1:20">
      <c r="A115" s="43">
        <f>(K115/10000*2500)/(E115/100)*10/1000+B115</f>
        <v>2.738865546218487</v>
      </c>
      <c r="B115" s="43">
        <f>I145</f>
        <v>0.62857142857142856</v>
      </c>
      <c r="C115" s="44">
        <f>C87</f>
        <v>4</v>
      </c>
      <c r="D115" s="44">
        <f t="shared" si="40"/>
        <v>25</v>
      </c>
      <c r="E115" s="44">
        <f>E3-2</f>
        <v>68</v>
      </c>
      <c r="F115" s="43">
        <f>F3</f>
        <v>12</v>
      </c>
      <c r="G115" s="44">
        <v>5</v>
      </c>
      <c r="H115" s="45">
        <v>10</v>
      </c>
      <c r="I115" s="45">
        <f t="shared" ref="I115:I139" si="45">D115-C115-G115</f>
        <v>16</v>
      </c>
      <c r="J115" s="45">
        <f t="shared" ref="J115:J139" si="46">(E115-2*H115-F115)/2</f>
        <v>18</v>
      </c>
      <c r="K115" s="46">
        <f t="shared" si="30"/>
        <v>574</v>
      </c>
      <c r="L115" s="72">
        <f t="shared" si="33"/>
        <v>113</v>
      </c>
      <c r="M115" s="13">
        <f t="shared" si="44"/>
        <v>3.0329831932773108</v>
      </c>
      <c r="N115" s="12">
        <f t="shared" si="34"/>
        <v>2.9147087483697289</v>
      </c>
      <c r="O115" s="12">
        <f t="shared" si="31"/>
        <v>0.11827444490758188</v>
      </c>
      <c r="P115" s="12">
        <f t="shared" si="32"/>
        <v>1.398884431819662E-2</v>
      </c>
      <c r="Q115" s="96">
        <v>3.1355158730158728</v>
      </c>
      <c r="R115" s="151"/>
      <c r="S115" s="66"/>
      <c r="T115" s="66"/>
    </row>
    <row r="116" spans="1:20">
      <c r="A116" s="47">
        <f t="shared" ref="A116:A139" si="47">(K116/10000*2500)/(E116/100)*10/1000+B116</f>
        <v>2.8418067226890753</v>
      </c>
      <c r="B116" s="47">
        <f>B115</f>
        <v>0.62857142857142856</v>
      </c>
      <c r="C116" s="48">
        <f t="shared" ref="C116:C139" si="48">C88</f>
        <v>4.5</v>
      </c>
      <c r="D116" s="48">
        <f t="shared" si="40"/>
        <v>25</v>
      </c>
      <c r="E116" s="48">
        <f>E115</f>
        <v>68</v>
      </c>
      <c r="F116" s="47">
        <f t="shared" ref="F116:F139" si="49">F4</f>
        <v>12</v>
      </c>
      <c r="G116" s="48">
        <v>5</v>
      </c>
      <c r="H116" s="49">
        <v>10</v>
      </c>
      <c r="I116" s="49">
        <f t="shared" si="45"/>
        <v>15.5</v>
      </c>
      <c r="J116" s="49">
        <f t="shared" si="46"/>
        <v>18</v>
      </c>
      <c r="K116" s="50">
        <f t="shared" si="30"/>
        <v>602</v>
      </c>
      <c r="L116" s="72">
        <f t="shared" si="33"/>
        <v>114</v>
      </c>
      <c r="M116" s="13">
        <f t="shared" si="44"/>
        <v>3.1359243697478987</v>
      </c>
      <c r="N116" s="12">
        <f t="shared" si="34"/>
        <v>2.9147087483697289</v>
      </c>
      <c r="O116" s="12">
        <f t="shared" si="31"/>
        <v>0.22121562137816975</v>
      </c>
      <c r="P116" s="12">
        <f t="shared" si="32"/>
        <v>4.8936351141729749E-2</v>
      </c>
      <c r="Q116" s="96">
        <v>3.1358178053830232</v>
      </c>
      <c r="R116" s="151"/>
      <c r="S116" s="66"/>
      <c r="T116" s="66"/>
    </row>
    <row r="117" spans="1:20">
      <c r="A117" s="47">
        <f t="shared" si="47"/>
        <v>2.9447478991596636</v>
      </c>
      <c r="B117" s="47">
        <f t="shared" ref="B117:B139" si="50">B116</f>
        <v>0.62857142857142856</v>
      </c>
      <c r="C117" s="48">
        <f t="shared" si="48"/>
        <v>5</v>
      </c>
      <c r="D117" s="48">
        <f t="shared" si="40"/>
        <v>25</v>
      </c>
      <c r="E117" s="48">
        <f t="shared" ref="E117:E139" si="51">E116</f>
        <v>68</v>
      </c>
      <c r="F117" s="47">
        <f t="shared" si="49"/>
        <v>12</v>
      </c>
      <c r="G117" s="48">
        <v>5</v>
      </c>
      <c r="H117" s="49">
        <v>10</v>
      </c>
      <c r="I117" s="49">
        <f t="shared" si="45"/>
        <v>15</v>
      </c>
      <c r="J117" s="49">
        <f t="shared" si="46"/>
        <v>18</v>
      </c>
      <c r="K117" s="50">
        <f t="shared" si="30"/>
        <v>630</v>
      </c>
      <c r="L117" s="72">
        <f t="shared" si="33"/>
        <v>115</v>
      </c>
      <c r="M117" s="13">
        <f t="shared" si="44"/>
        <v>3.2388655462184865</v>
      </c>
      <c r="N117" s="12">
        <f t="shared" si="34"/>
        <v>2.9147087483697289</v>
      </c>
      <c r="O117" s="12">
        <f t="shared" si="31"/>
        <v>0.32415679784875762</v>
      </c>
      <c r="P117" s="12">
        <f t="shared" si="32"/>
        <v>0.10507762959156031</v>
      </c>
      <c r="Q117" s="96">
        <v>3.1359243697478987</v>
      </c>
      <c r="R117" s="151"/>
      <c r="S117" s="66"/>
      <c r="T117" s="66"/>
    </row>
    <row r="118" spans="1:20">
      <c r="A118" s="47">
        <f t="shared" si="47"/>
        <v>3.0476890756302519</v>
      </c>
      <c r="B118" s="47">
        <f t="shared" si="50"/>
        <v>0.62857142857142856</v>
      </c>
      <c r="C118" s="48">
        <f t="shared" si="48"/>
        <v>5.5</v>
      </c>
      <c r="D118" s="48">
        <f t="shared" si="40"/>
        <v>25</v>
      </c>
      <c r="E118" s="48">
        <f t="shared" si="51"/>
        <v>68</v>
      </c>
      <c r="F118" s="47">
        <f t="shared" si="49"/>
        <v>12</v>
      </c>
      <c r="G118" s="48">
        <v>5</v>
      </c>
      <c r="H118" s="49">
        <v>10</v>
      </c>
      <c r="I118" s="49">
        <f t="shared" si="45"/>
        <v>14.5</v>
      </c>
      <c r="J118" s="49">
        <f t="shared" si="46"/>
        <v>18</v>
      </c>
      <c r="K118" s="50">
        <f t="shared" si="30"/>
        <v>658</v>
      </c>
      <c r="L118" s="72">
        <f t="shared" si="33"/>
        <v>116</v>
      </c>
      <c r="M118" s="13">
        <f t="shared" si="44"/>
        <v>2.6947478991596636</v>
      </c>
      <c r="N118" s="12">
        <f t="shared" si="34"/>
        <v>2.9147087483697289</v>
      </c>
      <c r="O118" s="12">
        <f t="shared" si="31"/>
        <v>-0.21996084921006531</v>
      </c>
      <c r="P118" s="12">
        <f t="shared" si="32"/>
        <v>4.8382775185213091E-2</v>
      </c>
      <c r="Q118" s="96">
        <v>3.1496981891348086</v>
      </c>
      <c r="R118" s="151"/>
      <c r="S118" s="66"/>
      <c r="T118" s="66"/>
    </row>
    <row r="119" spans="1:20">
      <c r="A119" s="51">
        <f t="shared" si="47"/>
        <v>3.1506302521008402</v>
      </c>
      <c r="B119" s="51">
        <f t="shared" si="50"/>
        <v>0.62857142857142856</v>
      </c>
      <c r="C119" s="52">
        <f t="shared" si="48"/>
        <v>6</v>
      </c>
      <c r="D119" s="52">
        <f t="shared" si="40"/>
        <v>25</v>
      </c>
      <c r="E119" s="52">
        <f t="shared" si="51"/>
        <v>68</v>
      </c>
      <c r="F119" s="51">
        <f t="shared" si="49"/>
        <v>12</v>
      </c>
      <c r="G119" s="52">
        <v>5</v>
      </c>
      <c r="H119" s="53">
        <v>10</v>
      </c>
      <c r="I119" s="53">
        <f t="shared" si="45"/>
        <v>14</v>
      </c>
      <c r="J119" s="53">
        <f t="shared" si="46"/>
        <v>18</v>
      </c>
      <c r="K119" s="54">
        <f t="shared" si="30"/>
        <v>686</v>
      </c>
      <c r="L119" s="72">
        <f t="shared" si="33"/>
        <v>117</v>
      </c>
      <c r="M119" s="13">
        <f t="shared" si="44"/>
        <v>2.7976890756302519</v>
      </c>
      <c r="N119" s="12">
        <f t="shared" si="34"/>
        <v>2.9147087483697289</v>
      </c>
      <c r="O119" s="12">
        <f t="shared" si="31"/>
        <v>-0.117019672739477</v>
      </c>
      <c r="P119" s="12">
        <f t="shared" si="32"/>
        <v>1.3693603808054296E-2</v>
      </c>
      <c r="Q119" s="96">
        <v>3.1506302521008402</v>
      </c>
      <c r="R119" s="151"/>
      <c r="S119" s="66"/>
      <c r="T119" s="66"/>
    </row>
    <row r="120" spans="1:20">
      <c r="A120" s="43">
        <f t="shared" si="47"/>
        <v>2.7829831932773108</v>
      </c>
      <c r="B120" s="43">
        <f t="shared" si="50"/>
        <v>0.62857142857142856</v>
      </c>
      <c r="C120" s="44">
        <f t="shared" si="48"/>
        <v>4</v>
      </c>
      <c r="D120" s="44">
        <f t="shared" si="40"/>
        <v>26</v>
      </c>
      <c r="E120" s="44">
        <f t="shared" si="51"/>
        <v>68</v>
      </c>
      <c r="F120" s="43">
        <f t="shared" si="49"/>
        <v>12</v>
      </c>
      <c r="G120" s="44">
        <v>5</v>
      </c>
      <c r="H120" s="45">
        <v>10</v>
      </c>
      <c r="I120" s="45">
        <f t="shared" si="45"/>
        <v>17</v>
      </c>
      <c r="J120" s="45">
        <f t="shared" si="46"/>
        <v>18</v>
      </c>
      <c r="K120" s="46">
        <f t="shared" si="30"/>
        <v>586</v>
      </c>
      <c r="L120" s="72">
        <f t="shared" si="33"/>
        <v>118</v>
      </c>
      <c r="M120" s="13">
        <f t="shared" si="44"/>
        <v>2.9006302521008402</v>
      </c>
      <c r="N120" s="12">
        <f t="shared" si="34"/>
        <v>2.9147087483697289</v>
      </c>
      <c r="O120" s="12">
        <f t="shared" si="31"/>
        <v>-1.4078496268888685E-2</v>
      </c>
      <c r="P120" s="12">
        <f t="shared" si="32"/>
        <v>1.9820405719311263E-4</v>
      </c>
      <c r="Q120" s="99">
        <v>3.1642857142857137</v>
      </c>
      <c r="R120" s="152"/>
      <c r="S120" s="66"/>
      <c r="T120" s="66"/>
    </row>
    <row r="121" spans="1:20">
      <c r="A121" s="47">
        <f t="shared" si="47"/>
        <v>2.8859243697478987</v>
      </c>
      <c r="B121" s="47">
        <f t="shared" si="50"/>
        <v>0.62857142857142856</v>
      </c>
      <c r="C121" s="48">
        <f t="shared" si="48"/>
        <v>4.5</v>
      </c>
      <c r="D121" s="48">
        <f t="shared" si="40"/>
        <v>26</v>
      </c>
      <c r="E121" s="48">
        <f t="shared" si="51"/>
        <v>68</v>
      </c>
      <c r="F121" s="47">
        <f t="shared" si="49"/>
        <v>12</v>
      </c>
      <c r="G121" s="48">
        <v>5</v>
      </c>
      <c r="H121" s="49">
        <v>10</v>
      </c>
      <c r="I121" s="49">
        <f t="shared" si="45"/>
        <v>16.5</v>
      </c>
      <c r="J121" s="49">
        <f t="shared" si="46"/>
        <v>18</v>
      </c>
      <c r="K121" s="50">
        <f t="shared" si="30"/>
        <v>614</v>
      </c>
      <c r="L121" s="72">
        <f t="shared" si="33"/>
        <v>119</v>
      </c>
      <c r="M121" s="13">
        <f t="shared" si="44"/>
        <v>3.0035714285714281</v>
      </c>
      <c r="N121" s="12">
        <f t="shared" si="34"/>
        <v>2.9147087483697289</v>
      </c>
      <c r="O121" s="12">
        <f t="shared" si="31"/>
        <v>8.8862680201699185E-2</v>
      </c>
      <c r="P121" s="12">
        <f t="shared" si="32"/>
        <v>7.8965759326294609E-3</v>
      </c>
      <c r="Q121" s="96">
        <v>3.1771825396825402</v>
      </c>
      <c r="R121" s="150">
        <v>7</v>
      </c>
      <c r="S121" s="66"/>
      <c r="T121" s="66"/>
    </row>
    <row r="122" spans="1:20">
      <c r="A122" s="47">
        <f t="shared" si="47"/>
        <v>2.9888655462184865</v>
      </c>
      <c r="B122" s="47">
        <f t="shared" si="50"/>
        <v>0.62857142857142856</v>
      </c>
      <c r="C122" s="48">
        <f t="shared" si="48"/>
        <v>5</v>
      </c>
      <c r="D122" s="48">
        <f t="shared" si="40"/>
        <v>26</v>
      </c>
      <c r="E122" s="48">
        <f t="shared" si="51"/>
        <v>68</v>
      </c>
      <c r="F122" s="47">
        <f t="shared" si="49"/>
        <v>12</v>
      </c>
      <c r="G122" s="48">
        <v>5</v>
      </c>
      <c r="H122" s="49">
        <v>10</v>
      </c>
      <c r="I122" s="49">
        <f t="shared" si="45"/>
        <v>16</v>
      </c>
      <c r="J122" s="49">
        <f t="shared" si="46"/>
        <v>18</v>
      </c>
      <c r="K122" s="50">
        <f t="shared" si="30"/>
        <v>642</v>
      </c>
      <c r="L122" s="72">
        <f t="shared" si="33"/>
        <v>120</v>
      </c>
      <c r="M122" s="13">
        <f t="shared" si="44"/>
        <v>3.1065126050420169</v>
      </c>
      <c r="N122" s="12">
        <f t="shared" si="34"/>
        <v>2.9147087483697289</v>
      </c>
      <c r="O122" s="12">
        <f t="shared" si="31"/>
        <v>0.19180385667228794</v>
      </c>
      <c r="P122" s="12">
        <f t="shared" si="32"/>
        <v>3.6788719434363577E-2</v>
      </c>
      <c r="Q122" s="96">
        <v>3.1792960662525882</v>
      </c>
      <c r="R122" s="151"/>
      <c r="S122" s="66"/>
      <c r="T122" s="66"/>
    </row>
    <row r="123" spans="1:20">
      <c r="A123" s="47">
        <f t="shared" si="47"/>
        <v>3.0918067226890753</v>
      </c>
      <c r="B123" s="47">
        <f t="shared" si="50"/>
        <v>0.62857142857142856</v>
      </c>
      <c r="C123" s="48">
        <f t="shared" si="48"/>
        <v>5.5</v>
      </c>
      <c r="D123" s="48">
        <f t="shared" si="40"/>
        <v>26</v>
      </c>
      <c r="E123" s="48">
        <f t="shared" si="51"/>
        <v>68</v>
      </c>
      <c r="F123" s="47">
        <f t="shared" si="49"/>
        <v>12</v>
      </c>
      <c r="G123" s="48">
        <v>5</v>
      </c>
      <c r="H123" s="49">
        <v>10</v>
      </c>
      <c r="I123" s="49">
        <f t="shared" si="45"/>
        <v>15.5</v>
      </c>
      <c r="J123" s="49">
        <f t="shared" si="46"/>
        <v>18</v>
      </c>
      <c r="K123" s="50">
        <f t="shared" si="30"/>
        <v>670</v>
      </c>
      <c r="L123" s="72">
        <f t="shared" si="33"/>
        <v>121</v>
      </c>
      <c r="M123" s="13">
        <f t="shared" si="44"/>
        <v>2.6506302521008402</v>
      </c>
      <c r="N123" s="12">
        <f t="shared" si="34"/>
        <v>2.9147087483697289</v>
      </c>
      <c r="O123" s="12">
        <f t="shared" si="31"/>
        <v>-0.26407849626888868</v>
      </c>
      <c r="P123" s="12">
        <f t="shared" si="32"/>
        <v>6.9737452191637461E-2</v>
      </c>
      <c r="Q123" s="96">
        <v>3.1919517102615691</v>
      </c>
      <c r="R123" s="151"/>
      <c r="S123" s="66"/>
      <c r="T123" s="66"/>
    </row>
    <row r="124" spans="1:20">
      <c r="A124" s="51">
        <f t="shared" si="47"/>
        <v>3.1947478991596636</v>
      </c>
      <c r="B124" s="51">
        <f t="shared" si="50"/>
        <v>0.62857142857142856</v>
      </c>
      <c r="C124" s="52">
        <f t="shared" si="48"/>
        <v>6</v>
      </c>
      <c r="D124" s="52">
        <f t="shared" si="40"/>
        <v>26</v>
      </c>
      <c r="E124" s="52">
        <f t="shared" si="51"/>
        <v>68</v>
      </c>
      <c r="F124" s="51">
        <f t="shared" si="49"/>
        <v>12</v>
      </c>
      <c r="G124" s="52">
        <v>5</v>
      </c>
      <c r="H124" s="53">
        <v>10</v>
      </c>
      <c r="I124" s="53">
        <f t="shared" si="45"/>
        <v>15</v>
      </c>
      <c r="J124" s="53">
        <f t="shared" si="46"/>
        <v>18</v>
      </c>
      <c r="K124" s="54">
        <f t="shared" si="30"/>
        <v>698</v>
      </c>
      <c r="L124" s="72">
        <f t="shared" si="33"/>
        <v>122</v>
      </c>
      <c r="M124" s="13">
        <f t="shared" si="44"/>
        <v>2.7535714285714281</v>
      </c>
      <c r="N124" s="12">
        <f t="shared" si="34"/>
        <v>2.9147087483697289</v>
      </c>
      <c r="O124" s="12">
        <f t="shared" si="31"/>
        <v>-0.16113731979830082</v>
      </c>
      <c r="P124" s="12">
        <f t="shared" si="32"/>
        <v>2.5965235831779867E-2</v>
      </c>
      <c r="Q124" s="96">
        <v>3.1947478991596636</v>
      </c>
      <c r="R124" s="151"/>
      <c r="S124" s="66"/>
      <c r="T124" s="66"/>
    </row>
    <row r="125" spans="1:20">
      <c r="A125" s="43">
        <f t="shared" si="47"/>
        <v>2.8271008403361346</v>
      </c>
      <c r="B125" s="43">
        <f t="shared" si="50"/>
        <v>0.62857142857142856</v>
      </c>
      <c r="C125" s="44">
        <f t="shared" si="48"/>
        <v>4</v>
      </c>
      <c r="D125" s="44">
        <f t="shared" si="40"/>
        <v>27</v>
      </c>
      <c r="E125" s="44">
        <f t="shared" si="51"/>
        <v>68</v>
      </c>
      <c r="F125" s="43">
        <f t="shared" si="49"/>
        <v>12</v>
      </c>
      <c r="G125" s="44">
        <v>5</v>
      </c>
      <c r="H125" s="45">
        <v>10</v>
      </c>
      <c r="I125" s="45">
        <f t="shared" si="45"/>
        <v>18</v>
      </c>
      <c r="J125" s="45">
        <f t="shared" si="46"/>
        <v>18</v>
      </c>
      <c r="K125" s="46">
        <f t="shared" si="30"/>
        <v>598</v>
      </c>
      <c r="L125" s="72">
        <f t="shared" si="33"/>
        <v>123</v>
      </c>
      <c r="M125" s="13">
        <f t="shared" si="44"/>
        <v>2.8565126050420169</v>
      </c>
      <c r="N125" s="12">
        <f t="shared" si="34"/>
        <v>2.9147087483697289</v>
      </c>
      <c r="O125" s="12">
        <f t="shared" si="31"/>
        <v>-5.8196143327712058E-2</v>
      </c>
      <c r="P125" s="12">
        <f t="shared" si="32"/>
        <v>3.3867910982196049E-3</v>
      </c>
      <c r="Q125" s="96">
        <v>3.2071428571428573</v>
      </c>
      <c r="R125" s="151"/>
      <c r="S125" s="66"/>
      <c r="T125" s="66"/>
    </row>
    <row r="126" spans="1:20">
      <c r="A126" s="47">
        <f t="shared" si="47"/>
        <v>2.930042016806722</v>
      </c>
      <c r="B126" s="47">
        <f t="shared" si="50"/>
        <v>0.62857142857142856</v>
      </c>
      <c r="C126" s="48">
        <f t="shared" si="48"/>
        <v>4.5</v>
      </c>
      <c r="D126" s="48">
        <f t="shared" si="40"/>
        <v>27</v>
      </c>
      <c r="E126" s="48">
        <f t="shared" si="51"/>
        <v>68</v>
      </c>
      <c r="F126" s="47">
        <f t="shared" si="49"/>
        <v>12</v>
      </c>
      <c r="G126" s="48">
        <v>5</v>
      </c>
      <c r="H126" s="49">
        <v>10</v>
      </c>
      <c r="I126" s="49">
        <f t="shared" si="45"/>
        <v>17.5</v>
      </c>
      <c r="J126" s="49">
        <f t="shared" si="46"/>
        <v>18</v>
      </c>
      <c r="K126" s="50">
        <f t="shared" si="30"/>
        <v>626</v>
      </c>
      <c r="L126" s="72">
        <f t="shared" si="33"/>
        <v>124</v>
      </c>
      <c r="M126" s="13">
        <f t="shared" si="44"/>
        <v>2.9594537815126047</v>
      </c>
      <c r="N126" s="12">
        <f t="shared" si="34"/>
        <v>2.9147087483697289</v>
      </c>
      <c r="O126" s="12">
        <f t="shared" si="31"/>
        <v>4.4745033142875812E-2</v>
      </c>
      <c r="P126" s="12">
        <f t="shared" si="32"/>
        <v>2.002117990957055E-3</v>
      </c>
      <c r="Q126" s="96">
        <v>3.2227743271221536</v>
      </c>
      <c r="R126" s="151"/>
      <c r="S126" s="66"/>
      <c r="T126" s="66"/>
    </row>
    <row r="127" spans="1:20">
      <c r="A127" s="47">
        <f t="shared" si="47"/>
        <v>3.0329831932773108</v>
      </c>
      <c r="B127" s="47">
        <f t="shared" si="50"/>
        <v>0.62857142857142856</v>
      </c>
      <c r="C127" s="48">
        <f t="shared" si="48"/>
        <v>5</v>
      </c>
      <c r="D127" s="48">
        <f t="shared" si="40"/>
        <v>27</v>
      </c>
      <c r="E127" s="48">
        <f t="shared" si="51"/>
        <v>68</v>
      </c>
      <c r="F127" s="47">
        <f t="shared" si="49"/>
        <v>12</v>
      </c>
      <c r="G127" s="48">
        <v>5</v>
      </c>
      <c r="H127" s="49">
        <v>10</v>
      </c>
      <c r="I127" s="49">
        <f t="shared" si="45"/>
        <v>17</v>
      </c>
      <c r="J127" s="49">
        <f t="shared" si="46"/>
        <v>18</v>
      </c>
      <c r="K127" s="50">
        <f t="shared" si="30"/>
        <v>654</v>
      </c>
      <c r="L127" s="74">
        <f t="shared" si="33"/>
        <v>125</v>
      </c>
      <c r="M127" s="13">
        <f t="shared" si="44"/>
        <v>3.0623949579831935</v>
      </c>
      <c r="N127" s="12">
        <f t="shared" si="34"/>
        <v>2.9147087483697289</v>
      </c>
      <c r="O127" s="12">
        <f t="shared" si="31"/>
        <v>0.14768620961346457</v>
      </c>
      <c r="P127" s="12">
        <f t="shared" si="32"/>
        <v>2.1811216509992196E-2</v>
      </c>
      <c r="Q127" s="99">
        <v>3.2388655462184865</v>
      </c>
      <c r="R127" s="152"/>
      <c r="S127" s="66"/>
      <c r="T127" s="66"/>
    </row>
    <row r="128" spans="1:20">
      <c r="A128" s="47">
        <f t="shared" si="47"/>
        <v>3.1359243697478987</v>
      </c>
      <c r="B128" s="47">
        <f t="shared" si="50"/>
        <v>0.62857142857142856</v>
      </c>
      <c r="C128" s="48">
        <f t="shared" si="48"/>
        <v>5.5</v>
      </c>
      <c r="D128" s="48">
        <f t="shared" si="40"/>
        <v>27</v>
      </c>
      <c r="E128" s="48">
        <f t="shared" si="51"/>
        <v>68</v>
      </c>
      <c r="F128" s="47">
        <f t="shared" si="49"/>
        <v>12</v>
      </c>
      <c r="G128" s="48">
        <v>5</v>
      </c>
      <c r="H128" s="49">
        <v>10</v>
      </c>
      <c r="I128" s="49">
        <f t="shared" si="45"/>
        <v>16.5</v>
      </c>
      <c r="J128" s="49">
        <f t="shared" si="46"/>
        <v>18</v>
      </c>
      <c r="K128" s="50">
        <f t="shared" si="30"/>
        <v>682</v>
      </c>
      <c r="L128" s="16" t="s">
        <v>16</v>
      </c>
      <c r="M128" s="15">
        <f>SUM(M3:M127)</f>
        <v>364.33859354621609</v>
      </c>
      <c r="N128" s="12"/>
      <c r="O128" s="16" t="s">
        <v>16</v>
      </c>
      <c r="P128" s="17">
        <f>SUM(P3:P127)</f>
        <v>3.1959220025845294</v>
      </c>
      <c r="Q128" s="17">
        <f>SUM(Q3:Q127)</f>
        <v>364.33859354621609</v>
      </c>
      <c r="R128" s="139">
        <f>R121+R103+R78+R54+R29+R11+R3</f>
        <v>125</v>
      </c>
    </row>
    <row r="129" spans="1:17">
      <c r="A129" s="51">
        <f t="shared" si="47"/>
        <v>3.2388655462184865</v>
      </c>
      <c r="B129" s="51">
        <f t="shared" si="50"/>
        <v>0.62857142857142856</v>
      </c>
      <c r="C129" s="52">
        <f t="shared" si="48"/>
        <v>6</v>
      </c>
      <c r="D129" s="52">
        <f t="shared" si="40"/>
        <v>27</v>
      </c>
      <c r="E129" s="52">
        <f t="shared" si="51"/>
        <v>68</v>
      </c>
      <c r="F129" s="51">
        <f t="shared" si="49"/>
        <v>12</v>
      </c>
      <c r="G129" s="52">
        <v>5</v>
      </c>
      <c r="H129" s="53">
        <v>10</v>
      </c>
      <c r="I129" s="53">
        <f t="shared" si="45"/>
        <v>16</v>
      </c>
      <c r="J129" s="53">
        <f t="shared" si="46"/>
        <v>18</v>
      </c>
      <c r="K129" s="54">
        <f t="shared" si="30"/>
        <v>710</v>
      </c>
      <c r="L129" s="67" t="s">
        <v>12</v>
      </c>
      <c r="M129" s="19">
        <f>M128/125</f>
        <v>2.9147087483697289</v>
      </c>
      <c r="O129" s="16" t="s">
        <v>9</v>
      </c>
      <c r="P129" s="16">
        <f>POWER(P128/124,0.5)</f>
        <v>0.16054147295005117</v>
      </c>
      <c r="Q129" s="138">
        <f>Q128/125</f>
        <v>2.9147087483697289</v>
      </c>
    </row>
    <row r="130" spans="1:17">
      <c r="A130" s="43">
        <f t="shared" si="47"/>
        <v>2.6947478991596636</v>
      </c>
      <c r="B130" s="43">
        <f t="shared" si="50"/>
        <v>0.62857142857142856</v>
      </c>
      <c r="C130" s="44">
        <f t="shared" si="48"/>
        <v>4</v>
      </c>
      <c r="D130" s="44">
        <f>D46</f>
        <v>24</v>
      </c>
      <c r="E130" s="44">
        <f t="shared" si="51"/>
        <v>68</v>
      </c>
      <c r="F130" s="43">
        <f t="shared" si="49"/>
        <v>12</v>
      </c>
      <c r="G130" s="44">
        <v>5</v>
      </c>
      <c r="H130" s="45">
        <v>10</v>
      </c>
      <c r="I130" s="45">
        <f t="shared" si="45"/>
        <v>15</v>
      </c>
      <c r="J130" s="45">
        <f t="shared" si="46"/>
        <v>18</v>
      </c>
      <c r="K130" s="46">
        <f t="shared" si="30"/>
        <v>562</v>
      </c>
    </row>
    <row r="131" spans="1:17">
      <c r="A131" s="47">
        <f t="shared" si="47"/>
        <v>2.7976890756302519</v>
      </c>
      <c r="B131" s="47">
        <f t="shared" si="50"/>
        <v>0.62857142857142856</v>
      </c>
      <c r="C131" s="48">
        <f t="shared" si="48"/>
        <v>4.5</v>
      </c>
      <c r="D131" s="48">
        <f t="shared" si="40"/>
        <v>24</v>
      </c>
      <c r="E131" s="48">
        <f t="shared" si="51"/>
        <v>68</v>
      </c>
      <c r="F131" s="47">
        <f t="shared" si="49"/>
        <v>12</v>
      </c>
      <c r="G131" s="48">
        <v>5</v>
      </c>
      <c r="H131" s="49">
        <v>10</v>
      </c>
      <c r="I131" s="49">
        <f t="shared" si="45"/>
        <v>14.5</v>
      </c>
      <c r="J131" s="49">
        <f t="shared" si="46"/>
        <v>18</v>
      </c>
      <c r="K131" s="50">
        <f t="shared" si="30"/>
        <v>590</v>
      </c>
    </row>
    <row r="132" spans="1:17">
      <c r="A132" s="47">
        <f t="shared" si="47"/>
        <v>2.9006302521008402</v>
      </c>
      <c r="B132" s="47">
        <f t="shared" si="50"/>
        <v>0.62857142857142856</v>
      </c>
      <c r="C132" s="48">
        <f t="shared" si="48"/>
        <v>5</v>
      </c>
      <c r="D132" s="48">
        <f t="shared" si="40"/>
        <v>24</v>
      </c>
      <c r="E132" s="48">
        <f t="shared" si="51"/>
        <v>68</v>
      </c>
      <c r="F132" s="47">
        <f t="shared" si="49"/>
        <v>12</v>
      </c>
      <c r="G132" s="48">
        <v>5</v>
      </c>
      <c r="H132" s="49">
        <v>10</v>
      </c>
      <c r="I132" s="49">
        <f t="shared" si="45"/>
        <v>14</v>
      </c>
      <c r="J132" s="49">
        <f t="shared" si="46"/>
        <v>18</v>
      </c>
      <c r="K132" s="50">
        <f t="shared" ref="K132:K139" si="52">E132*C132+(D132-C132)*F132+G132*H132</f>
        <v>618</v>
      </c>
    </row>
    <row r="133" spans="1:17">
      <c r="A133" s="47">
        <f t="shared" si="47"/>
        <v>3.0035714285714281</v>
      </c>
      <c r="B133" s="47">
        <f t="shared" si="50"/>
        <v>0.62857142857142856</v>
      </c>
      <c r="C133" s="48">
        <f t="shared" si="48"/>
        <v>5.5</v>
      </c>
      <c r="D133" s="48">
        <f t="shared" si="40"/>
        <v>24</v>
      </c>
      <c r="E133" s="48">
        <f t="shared" si="51"/>
        <v>68</v>
      </c>
      <c r="F133" s="47">
        <f t="shared" si="49"/>
        <v>12</v>
      </c>
      <c r="G133" s="48">
        <v>5</v>
      </c>
      <c r="H133" s="49">
        <v>10</v>
      </c>
      <c r="I133" s="49">
        <f t="shared" si="45"/>
        <v>13.5</v>
      </c>
      <c r="J133" s="49">
        <f t="shared" si="46"/>
        <v>18</v>
      </c>
      <c r="K133" s="50">
        <f t="shared" si="52"/>
        <v>646</v>
      </c>
    </row>
    <row r="134" spans="1:17">
      <c r="A134" s="51">
        <f t="shared" si="47"/>
        <v>3.1065126050420169</v>
      </c>
      <c r="B134" s="51">
        <f t="shared" si="50"/>
        <v>0.62857142857142856</v>
      </c>
      <c r="C134" s="52">
        <f t="shared" si="48"/>
        <v>6</v>
      </c>
      <c r="D134" s="52">
        <f t="shared" si="40"/>
        <v>24</v>
      </c>
      <c r="E134" s="52">
        <f t="shared" si="51"/>
        <v>68</v>
      </c>
      <c r="F134" s="51">
        <f t="shared" si="49"/>
        <v>12</v>
      </c>
      <c r="G134" s="52">
        <v>5</v>
      </c>
      <c r="H134" s="53">
        <v>10</v>
      </c>
      <c r="I134" s="53">
        <f t="shared" si="45"/>
        <v>13</v>
      </c>
      <c r="J134" s="53">
        <f t="shared" si="46"/>
        <v>18</v>
      </c>
      <c r="K134" s="54">
        <f t="shared" si="52"/>
        <v>674</v>
      </c>
    </row>
    <row r="135" spans="1:17">
      <c r="A135" s="47">
        <f t="shared" si="47"/>
        <v>2.6506302521008402</v>
      </c>
      <c r="B135" s="43">
        <f t="shared" si="50"/>
        <v>0.62857142857142856</v>
      </c>
      <c r="C135" s="44">
        <f t="shared" si="48"/>
        <v>4</v>
      </c>
      <c r="D135" s="44">
        <f t="shared" si="40"/>
        <v>23</v>
      </c>
      <c r="E135" s="44">
        <f t="shared" si="51"/>
        <v>68</v>
      </c>
      <c r="F135" s="43">
        <f t="shared" si="49"/>
        <v>12</v>
      </c>
      <c r="G135" s="44">
        <v>5</v>
      </c>
      <c r="H135" s="45">
        <v>10</v>
      </c>
      <c r="I135" s="45">
        <f t="shared" si="45"/>
        <v>14</v>
      </c>
      <c r="J135" s="45">
        <f t="shared" si="46"/>
        <v>18</v>
      </c>
      <c r="K135" s="46">
        <f t="shared" si="52"/>
        <v>550</v>
      </c>
    </row>
    <row r="136" spans="1:17">
      <c r="A136" s="47">
        <f t="shared" si="47"/>
        <v>2.7535714285714281</v>
      </c>
      <c r="B136" s="47">
        <f t="shared" si="50"/>
        <v>0.62857142857142856</v>
      </c>
      <c r="C136" s="48">
        <f t="shared" si="48"/>
        <v>4.5</v>
      </c>
      <c r="D136" s="48">
        <f t="shared" si="40"/>
        <v>23</v>
      </c>
      <c r="E136" s="48">
        <f t="shared" si="51"/>
        <v>68</v>
      </c>
      <c r="F136" s="47">
        <f t="shared" si="49"/>
        <v>12</v>
      </c>
      <c r="G136" s="48">
        <v>5</v>
      </c>
      <c r="H136" s="49">
        <v>10</v>
      </c>
      <c r="I136" s="49">
        <f t="shared" si="45"/>
        <v>13.5</v>
      </c>
      <c r="J136" s="49">
        <f t="shared" si="46"/>
        <v>18</v>
      </c>
      <c r="K136" s="50">
        <f t="shared" si="52"/>
        <v>578</v>
      </c>
    </row>
    <row r="137" spans="1:17">
      <c r="A137" s="47">
        <f t="shared" si="47"/>
        <v>2.8565126050420169</v>
      </c>
      <c r="B137" s="47">
        <f t="shared" si="50"/>
        <v>0.62857142857142856</v>
      </c>
      <c r="C137" s="48">
        <f t="shared" si="48"/>
        <v>5</v>
      </c>
      <c r="D137" s="48">
        <f t="shared" si="40"/>
        <v>23</v>
      </c>
      <c r="E137" s="48">
        <f t="shared" si="51"/>
        <v>68</v>
      </c>
      <c r="F137" s="47">
        <f t="shared" si="49"/>
        <v>12</v>
      </c>
      <c r="G137" s="48">
        <v>5</v>
      </c>
      <c r="H137" s="49">
        <v>10</v>
      </c>
      <c r="I137" s="49">
        <f t="shared" si="45"/>
        <v>13</v>
      </c>
      <c r="J137" s="49">
        <f t="shared" si="46"/>
        <v>18</v>
      </c>
      <c r="K137" s="50">
        <f t="shared" si="52"/>
        <v>606</v>
      </c>
    </row>
    <row r="138" spans="1:17">
      <c r="A138" s="47">
        <f t="shared" si="47"/>
        <v>2.9594537815126047</v>
      </c>
      <c r="B138" s="47">
        <f t="shared" si="50"/>
        <v>0.62857142857142856</v>
      </c>
      <c r="C138" s="48">
        <f t="shared" si="48"/>
        <v>5.5</v>
      </c>
      <c r="D138" s="48">
        <f t="shared" si="40"/>
        <v>23</v>
      </c>
      <c r="E138" s="48">
        <f t="shared" si="51"/>
        <v>68</v>
      </c>
      <c r="F138" s="47">
        <f t="shared" si="49"/>
        <v>12</v>
      </c>
      <c r="G138" s="48">
        <v>5</v>
      </c>
      <c r="H138" s="49">
        <v>10</v>
      </c>
      <c r="I138" s="49">
        <f t="shared" si="45"/>
        <v>12.5</v>
      </c>
      <c r="J138" s="49">
        <f t="shared" si="46"/>
        <v>18</v>
      </c>
      <c r="K138" s="50">
        <f t="shared" si="52"/>
        <v>634</v>
      </c>
    </row>
    <row r="139" spans="1:17">
      <c r="A139" s="51">
        <f t="shared" si="47"/>
        <v>3.0623949579831935</v>
      </c>
      <c r="B139" s="51">
        <f t="shared" si="50"/>
        <v>0.62857142857142856</v>
      </c>
      <c r="C139" s="52">
        <f t="shared" si="48"/>
        <v>6</v>
      </c>
      <c r="D139" s="52">
        <f t="shared" si="40"/>
        <v>23</v>
      </c>
      <c r="E139" s="52">
        <f t="shared" si="51"/>
        <v>68</v>
      </c>
      <c r="F139" s="51">
        <f t="shared" si="49"/>
        <v>12</v>
      </c>
      <c r="G139" s="52">
        <v>5</v>
      </c>
      <c r="H139" s="53">
        <v>10</v>
      </c>
      <c r="I139" s="53">
        <f t="shared" si="45"/>
        <v>12</v>
      </c>
      <c r="J139" s="53">
        <f t="shared" si="46"/>
        <v>18</v>
      </c>
      <c r="K139" s="54">
        <f t="shared" si="52"/>
        <v>662</v>
      </c>
    </row>
    <row r="140" spans="1:17">
      <c r="A140" s="134"/>
      <c r="B140" s="135"/>
      <c r="C140" s="135"/>
      <c r="D140" s="135"/>
      <c r="E140" s="135"/>
      <c r="F140" s="135"/>
      <c r="G140" s="135"/>
      <c r="H140" s="135"/>
      <c r="I140" s="135"/>
      <c r="J140" s="136"/>
      <c r="K140" s="137"/>
    </row>
    <row r="142" spans="1:17">
      <c r="B142" s="20" t="s">
        <v>4</v>
      </c>
      <c r="C142" s="21" t="s">
        <v>0</v>
      </c>
      <c r="D142" s="21" t="s">
        <v>1</v>
      </c>
      <c r="E142" s="21" t="s">
        <v>5</v>
      </c>
      <c r="F142" s="20" t="s">
        <v>9</v>
      </c>
      <c r="G142" s="21" t="s">
        <v>10</v>
      </c>
      <c r="H142" s="21" t="s">
        <v>17</v>
      </c>
      <c r="I142" s="21" t="s">
        <v>18</v>
      </c>
      <c r="J142" s="22" t="s">
        <v>19</v>
      </c>
    </row>
    <row r="143" spans="1:17">
      <c r="B143" s="26" t="s">
        <v>3</v>
      </c>
      <c r="C143" s="27" t="s">
        <v>3</v>
      </c>
      <c r="D143" s="27" t="s">
        <v>3</v>
      </c>
      <c r="E143" s="27" t="s">
        <v>3</v>
      </c>
      <c r="F143" s="29" t="s">
        <v>20</v>
      </c>
      <c r="G143" s="28" t="s">
        <v>15</v>
      </c>
      <c r="H143" s="28" t="s">
        <v>20</v>
      </c>
      <c r="I143" s="28" t="s">
        <v>20</v>
      </c>
      <c r="J143" s="25" t="s">
        <v>20</v>
      </c>
    </row>
    <row r="144" spans="1:17">
      <c r="B144" s="32">
        <v>5</v>
      </c>
      <c r="C144" s="33">
        <v>25</v>
      </c>
      <c r="D144" s="33">
        <v>70</v>
      </c>
      <c r="E144" s="33">
        <v>12</v>
      </c>
      <c r="F144" s="77">
        <f>POWER(P128/124,0.5)</f>
        <v>0.16054147295005117</v>
      </c>
      <c r="G144" s="59">
        <f>F144/M129</f>
        <v>5.5079765015920067E-2</v>
      </c>
      <c r="H144" s="59">
        <f>M129*(1+1.645*G144)</f>
        <v>3.1787994713725629</v>
      </c>
      <c r="I144" s="59">
        <f>M129*(1-1.645*G144)</f>
        <v>2.6506180253668949</v>
      </c>
      <c r="J144" s="78">
        <f>M129</f>
        <v>2.9147087483697289</v>
      </c>
    </row>
    <row r="145" spans="1:10">
      <c r="B145" s="60"/>
      <c r="C145" s="61" t="s">
        <v>29</v>
      </c>
      <c r="D145" s="62"/>
      <c r="E145" s="63">
        <v>11</v>
      </c>
      <c r="F145" s="60"/>
      <c r="G145" s="61" t="s">
        <v>30</v>
      </c>
      <c r="H145" s="61"/>
      <c r="I145" s="64">
        <f>E145*4*10/(D144/100)/1000</f>
        <v>0.62857142857142856</v>
      </c>
      <c r="J145" s="65"/>
    </row>
    <row r="150" spans="1:10">
      <c r="A150" s="157" t="s">
        <v>52</v>
      </c>
      <c r="B150" s="158"/>
      <c r="C150" s="158"/>
      <c r="D150" s="158"/>
      <c r="E150" s="159"/>
      <c r="G150" s="3"/>
    </row>
    <row r="151" spans="1:10">
      <c r="A151" s="100" t="s">
        <v>39</v>
      </c>
      <c r="B151" s="153" t="s">
        <v>49</v>
      </c>
      <c r="C151" s="154"/>
      <c r="D151" s="155" t="s">
        <v>48</v>
      </c>
      <c r="E151" s="156"/>
      <c r="G151" s="3"/>
      <c r="H151" s="69">
        <v>0</v>
      </c>
      <c r="I151" s="140">
        <f>J144</f>
        <v>2.9147087483697289</v>
      </c>
      <c r="J151" s="141">
        <f>F144</f>
        <v>0.16054147295005117</v>
      </c>
    </row>
    <row r="152" spans="1:10">
      <c r="A152" s="143" t="s">
        <v>20</v>
      </c>
      <c r="B152" s="145" t="s">
        <v>50</v>
      </c>
      <c r="C152" s="146" t="s">
        <v>51</v>
      </c>
      <c r="D152" s="147" t="s">
        <v>50</v>
      </c>
      <c r="E152" s="148" t="s">
        <v>51</v>
      </c>
      <c r="H152" s="69">
        <v>0</v>
      </c>
      <c r="I152" s="140">
        <f>I151</f>
        <v>2.9147087483697289</v>
      </c>
      <c r="J152" s="141">
        <f>J151</f>
        <v>0.16054147295005117</v>
      </c>
    </row>
    <row r="153" spans="1:10">
      <c r="A153" s="144">
        <f t="shared" ref="A153:A156" si="53">A154-0.1</f>
        <v>2.4149999999999996</v>
      </c>
      <c r="B153" s="142">
        <f>H151/H162</f>
        <v>0</v>
      </c>
      <c r="C153" s="142">
        <f>B153</f>
        <v>0</v>
      </c>
      <c r="D153" s="149">
        <f t="shared" ref="D153:D163" si="54">0.1/(J151*POWER(2*3.1416,0.5))*POWER(2.718281828459,(-0.5*((A153-I151)/(J151))*((A153-I151)/(J151))))</f>
        <v>1.9564886934172218E-3</v>
      </c>
      <c r="E153" s="149">
        <f t="shared" ref="E153:E156" si="55">E154-(D154+D153)/2</f>
        <v>5.3049160933703841E-4</v>
      </c>
      <c r="F153" s="23">
        <f>1-E153</f>
        <v>0.99946950839066295</v>
      </c>
      <c r="G153" s="23">
        <f>1-C153</f>
        <v>1</v>
      </c>
      <c r="H153" s="69">
        <f>R3</f>
        <v>8</v>
      </c>
      <c r="I153" s="140">
        <f t="shared" ref="I153:I161" si="56">I152</f>
        <v>2.9147087483697289</v>
      </c>
      <c r="J153" s="141">
        <f t="shared" ref="J153:J160" si="57">J152</f>
        <v>0.16054147295005117</v>
      </c>
    </row>
    <row r="154" spans="1:10">
      <c r="A154" s="144">
        <f t="shared" si="53"/>
        <v>2.5149999999999997</v>
      </c>
      <c r="B154" s="142">
        <f>H152/H162</f>
        <v>0</v>
      </c>
      <c r="C154" s="142">
        <f>C153+B153/2+B154/2</f>
        <v>0</v>
      </c>
      <c r="D154" s="149">
        <f t="shared" si="54"/>
        <v>1.1200925054240578E-2</v>
      </c>
      <c r="E154" s="149">
        <f t="shared" si="55"/>
        <v>7.1091984831659384E-3</v>
      </c>
      <c r="F154" s="23">
        <f t="shared" ref="F154:F163" si="58">1-E154</f>
        <v>0.99289080151683407</v>
      </c>
      <c r="G154" s="23">
        <f t="shared" ref="G154:G163" si="59">1-C154</f>
        <v>1</v>
      </c>
      <c r="H154" s="69">
        <f>R11</f>
        <v>18</v>
      </c>
      <c r="I154" s="140">
        <f t="shared" si="56"/>
        <v>2.9147087483697289</v>
      </c>
      <c r="J154" s="141">
        <f t="shared" si="57"/>
        <v>0.16054147295005117</v>
      </c>
    </row>
    <row r="155" spans="1:10">
      <c r="A155" s="144">
        <f t="shared" si="53"/>
        <v>2.6149999999999998</v>
      </c>
      <c r="B155" s="142">
        <f>H153/H162</f>
        <v>6.4000000000000001E-2</v>
      </c>
      <c r="C155" s="142">
        <f t="shared" ref="C155:C163" si="60">C154+B154/2+B155/2</f>
        <v>3.2000000000000001E-2</v>
      </c>
      <c r="D155" s="149">
        <f t="shared" si="54"/>
        <v>4.3503739688786625E-2</v>
      </c>
      <c r="E155" s="149">
        <f t="shared" si="55"/>
        <v>3.446153085467954E-2</v>
      </c>
      <c r="F155" s="23">
        <f t="shared" si="58"/>
        <v>0.96553846914532049</v>
      </c>
      <c r="G155" s="23">
        <f t="shared" si="59"/>
        <v>0.96799999999999997</v>
      </c>
      <c r="H155" s="69">
        <f>R29</f>
        <v>25</v>
      </c>
      <c r="I155" s="140">
        <f t="shared" si="56"/>
        <v>2.9147087483697289</v>
      </c>
      <c r="J155" s="141">
        <f t="shared" si="57"/>
        <v>0.16054147295005117</v>
      </c>
    </row>
    <row r="156" spans="1:10">
      <c r="A156" s="144">
        <f t="shared" si="53"/>
        <v>2.7149999999999999</v>
      </c>
      <c r="B156" s="142">
        <f>H154/H162</f>
        <v>0.14399999999999999</v>
      </c>
      <c r="C156" s="142">
        <f t="shared" si="60"/>
        <v>0.13600000000000001</v>
      </c>
      <c r="D156" s="149">
        <f t="shared" si="54"/>
        <v>0.11462924794407746</v>
      </c>
      <c r="E156" s="149">
        <f t="shared" si="55"/>
        <v>0.11352802467111159</v>
      </c>
      <c r="F156" s="23">
        <f t="shared" si="58"/>
        <v>0.88647197532888844</v>
      </c>
      <c r="G156" s="23">
        <f t="shared" si="59"/>
        <v>0.86399999999999999</v>
      </c>
      <c r="H156" s="69">
        <f>R54</f>
        <v>24</v>
      </c>
      <c r="I156" s="140">
        <f t="shared" si="56"/>
        <v>2.9147087483697289</v>
      </c>
      <c r="J156" s="141">
        <f t="shared" si="57"/>
        <v>0.16054147295005117</v>
      </c>
    </row>
    <row r="157" spans="1:10">
      <c r="A157" s="144">
        <f>A158-0.1</f>
        <v>2.8149999999999999</v>
      </c>
      <c r="B157" s="142">
        <f>H155/H162</f>
        <v>0.2</v>
      </c>
      <c r="C157" s="142">
        <f t="shared" si="60"/>
        <v>0.30800000000000005</v>
      </c>
      <c r="D157" s="149">
        <f t="shared" si="54"/>
        <v>0.2049087226034802</v>
      </c>
      <c r="E157" s="149">
        <f>E158-(D158+D157)/2</f>
        <v>0.27329700994489042</v>
      </c>
      <c r="F157" s="23">
        <f t="shared" si="58"/>
        <v>0.72670299005510963</v>
      </c>
      <c r="G157" s="23">
        <f t="shared" si="59"/>
        <v>0.69199999999999995</v>
      </c>
      <c r="H157" s="75">
        <f>R78</f>
        <v>25</v>
      </c>
      <c r="I157" s="140">
        <f t="shared" si="56"/>
        <v>2.9147087483697289</v>
      </c>
      <c r="J157" s="141">
        <f t="shared" si="57"/>
        <v>0.16054147295005117</v>
      </c>
    </row>
    <row r="158" spans="1:10">
      <c r="A158" s="142">
        <v>2.915</v>
      </c>
      <c r="B158" s="142">
        <f>H156/H162</f>
        <v>0.192</v>
      </c>
      <c r="C158" s="142">
        <f t="shared" si="60"/>
        <v>0.504</v>
      </c>
      <c r="D158" s="149">
        <f t="shared" si="54"/>
        <v>0.24849725750673893</v>
      </c>
      <c r="E158" s="149">
        <v>0.5</v>
      </c>
      <c r="F158" s="23">
        <f t="shared" si="58"/>
        <v>0.5</v>
      </c>
      <c r="G158" s="23">
        <f t="shared" si="59"/>
        <v>0.496</v>
      </c>
      <c r="H158" s="75">
        <f>R103</f>
        <v>18</v>
      </c>
      <c r="I158" s="140">
        <f t="shared" si="56"/>
        <v>2.9147087483697289</v>
      </c>
      <c r="J158" s="141">
        <f t="shared" si="57"/>
        <v>0.16054147295005117</v>
      </c>
    </row>
    <row r="159" spans="1:10">
      <c r="A159" s="144">
        <f>A158+0.1</f>
        <v>3.0150000000000001</v>
      </c>
      <c r="B159" s="142">
        <f>H157/H162</f>
        <v>0.2</v>
      </c>
      <c r="C159" s="142">
        <f t="shared" si="60"/>
        <v>0.7</v>
      </c>
      <c r="D159" s="149">
        <f t="shared" si="54"/>
        <v>0.20444613537064515</v>
      </c>
      <c r="E159" s="149">
        <f>E158+(D158+D159)/2</f>
        <v>0.72647169643869203</v>
      </c>
      <c r="F159" s="23">
        <f t="shared" si="58"/>
        <v>0.27352830356130797</v>
      </c>
      <c r="G159" s="23">
        <f t="shared" si="59"/>
        <v>0.30000000000000004</v>
      </c>
      <c r="H159" s="75">
        <f>R121</f>
        <v>7</v>
      </c>
      <c r="I159" s="140">
        <f t="shared" si="56"/>
        <v>2.9147087483697289</v>
      </c>
      <c r="J159" s="141">
        <f t="shared" si="57"/>
        <v>0.16054147295005117</v>
      </c>
    </row>
    <row r="160" spans="1:10">
      <c r="A160" s="144">
        <f t="shared" ref="A160:A163" si="61">A159+0.1</f>
        <v>3.1150000000000002</v>
      </c>
      <c r="B160" s="142">
        <f>H158/H162</f>
        <v>0.14399999999999999</v>
      </c>
      <c r="C160" s="142">
        <f t="shared" si="60"/>
        <v>0.87199999999999989</v>
      </c>
      <c r="D160" s="149">
        <f t="shared" si="54"/>
        <v>0.11411227461020911</v>
      </c>
      <c r="E160" s="149">
        <f t="shared" ref="E160:E163" si="62">E159+(D159+D160)/2</f>
        <v>0.88575090142911916</v>
      </c>
      <c r="F160" s="23">
        <f t="shared" si="58"/>
        <v>0.11424909857088084</v>
      </c>
      <c r="G160" s="23">
        <f t="shared" si="59"/>
        <v>0.12800000000000011</v>
      </c>
      <c r="H160" s="75">
        <f>0</f>
        <v>0</v>
      </c>
      <c r="I160" s="140">
        <f t="shared" si="56"/>
        <v>2.9147087483697289</v>
      </c>
      <c r="J160" s="141">
        <f t="shared" si="57"/>
        <v>0.16054147295005117</v>
      </c>
    </row>
    <row r="161" spans="1:10">
      <c r="A161" s="144">
        <f t="shared" si="61"/>
        <v>3.2150000000000003</v>
      </c>
      <c r="B161" s="142">
        <f>H159/H162</f>
        <v>5.6000000000000001E-2</v>
      </c>
      <c r="C161" s="142">
        <f t="shared" si="60"/>
        <v>0.97199999999999986</v>
      </c>
      <c r="D161" s="149">
        <f t="shared" si="54"/>
        <v>4.3209771564234951E-2</v>
      </c>
      <c r="E161" s="149">
        <f t="shared" si="62"/>
        <v>0.96441192451634117</v>
      </c>
      <c r="F161" s="23">
        <f t="shared" si="58"/>
        <v>3.5588075483658832E-2</v>
      </c>
      <c r="G161" s="23">
        <f t="shared" si="59"/>
        <v>2.8000000000000136E-2</v>
      </c>
      <c r="H161" s="75">
        <f>0</f>
        <v>0</v>
      </c>
      <c r="I161" s="140">
        <f t="shared" si="56"/>
        <v>2.9147087483697289</v>
      </c>
      <c r="J161" s="141">
        <f>J160</f>
        <v>0.16054147295005117</v>
      </c>
    </row>
    <row r="162" spans="1:10">
      <c r="A162" s="144">
        <f t="shared" si="61"/>
        <v>3.3150000000000004</v>
      </c>
      <c r="B162" s="142">
        <f>H160/H162</f>
        <v>0</v>
      </c>
      <c r="C162" s="142">
        <f t="shared" si="60"/>
        <v>0.99999999999999989</v>
      </c>
      <c r="D162" s="149">
        <f t="shared" si="54"/>
        <v>1.1100121428116595E-2</v>
      </c>
      <c r="E162" s="149">
        <f t="shared" si="62"/>
        <v>0.99156687101251695</v>
      </c>
      <c r="F162" s="23">
        <f t="shared" si="58"/>
        <v>8.4331289874830517E-3</v>
      </c>
      <c r="G162" s="23">
        <f t="shared" si="59"/>
        <v>0</v>
      </c>
      <c r="H162" s="75">
        <f>SUM(H151:H161)</f>
        <v>125</v>
      </c>
    </row>
    <row r="163" spans="1:10">
      <c r="A163" s="144">
        <f t="shared" si="61"/>
        <v>3.4150000000000005</v>
      </c>
      <c r="B163" s="142">
        <f>H161/H162</f>
        <v>0</v>
      </c>
      <c r="C163" s="142">
        <f t="shared" si="60"/>
        <v>0.99999999999999989</v>
      </c>
      <c r="D163" s="149">
        <f t="shared" si="54"/>
        <v>1.9345040371039836E-3</v>
      </c>
      <c r="E163" s="149">
        <f t="shared" si="62"/>
        <v>0.9980841837451272</v>
      </c>
      <c r="F163" s="23">
        <f t="shared" si="58"/>
        <v>1.9158162548728042E-3</v>
      </c>
      <c r="G163" s="23">
        <f t="shared" si="59"/>
        <v>0</v>
      </c>
      <c r="H163" s="4"/>
    </row>
    <row r="164" spans="1:10">
      <c r="C164" s="12"/>
      <c r="E164" s="3"/>
      <c r="F164" s="14"/>
      <c r="G164" s="3"/>
      <c r="H164" s="4"/>
    </row>
    <row r="165" spans="1:10">
      <c r="H165" s="69"/>
    </row>
  </sheetData>
  <sortState ref="Q3:Q127">
    <sortCondition ref="Q3"/>
  </sortState>
  <mergeCells count="10">
    <mergeCell ref="R3:R10"/>
    <mergeCell ref="R11:R28"/>
    <mergeCell ref="R29:R53"/>
    <mergeCell ref="R54:R77"/>
    <mergeCell ref="R78:R102"/>
    <mergeCell ref="R103:R120"/>
    <mergeCell ref="R121:R127"/>
    <mergeCell ref="B151:C151"/>
    <mergeCell ref="D151:E151"/>
    <mergeCell ref="A150:E150"/>
  </mergeCells>
  <phoneticPr fontId="7" type="noConversion"/>
  <pageMargins left="0.9055118110236221" right="0.70866141732283472" top="1.7322834645669292" bottom="0.74803149606299213" header="0.9055118110236221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AY166"/>
  <sheetViews>
    <sheetView topLeftCell="A139" zoomScaleNormal="100" workbookViewId="0">
      <selection activeCell="E171" sqref="E171"/>
    </sheetView>
  </sheetViews>
  <sheetFormatPr baseColWidth="10" defaultRowHeight="15"/>
  <cols>
    <col min="1" max="9" width="11.42578125" style="23" customWidth="1"/>
    <col min="10" max="11" width="11.42578125" style="24" customWidth="1"/>
    <col min="13" max="16" width="11.42578125" style="1" customWidth="1"/>
    <col min="18" max="18" width="11.42578125" style="85" customWidth="1"/>
    <col min="19" max="19" width="11.42578125" style="90" customWidth="1"/>
  </cols>
  <sheetData>
    <row r="1" spans="1:51">
      <c r="A1" s="34" t="s">
        <v>8</v>
      </c>
      <c r="B1" s="35" t="s">
        <v>6</v>
      </c>
      <c r="C1" s="36" t="s">
        <v>21</v>
      </c>
      <c r="D1" s="34" t="s">
        <v>0</v>
      </c>
      <c r="E1" s="34" t="s">
        <v>1</v>
      </c>
      <c r="F1" s="34" t="s">
        <v>22</v>
      </c>
      <c r="G1" s="37" t="s">
        <v>23</v>
      </c>
      <c r="H1" s="37" t="s">
        <v>24</v>
      </c>
      <c r="I1" s="37" t="s">
        <v>25</v>
      </c>
      <c r="J1" s="37" t="s">
        <v>26</v>
      </c>
      <c r="K1" s="37" t="s">
        <v>2</v>
      </c>
      <c r="L1" s="73" t="s">
        <v>31</v>
      </c>
      <c r="M1" s="2" t="s">
        <v>11</v>
      </c>
      <c r="N1" s="2" t="s">
        <v>12</v>
      </c>
      <c r="O1" s="2" t="s">
        <v>13</v>
      </c>
      <c r="P1" s="10" t="s">
        <v>14</v>
      </c>
      <c r="Q1" s="68" t="s">
        <v>11</v>
      </c>
      <c r="R1" s="75"/>
      <c r="S1" s="88"/>
      <c r="T1" s="8"/>
      <c r="U1" s="8"/>
      <c r="V1" s="8"/>
      <c r="W1" s="7"/>
      <c r="X1" s="7"/>
      <c r="Y1" s="8"/>
      <c r="Z1" s="8"/>
      <c r="AA1" s="8"/>
      <c r="AB1" s="8"/>
      <c r="AC1" s="8"/>
      <c r="AD1" s="8"/>
      <c r="AE1" s="8"/>
      <c r="AF1" s="8"/>
      <c r="AG1" s="8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</row>
    <row r="2" spans="1:51">
      <c r="A2" s="38" t="s">
        <v>27</v>
      </c>
      <c r="B2" s="39" t="s">
        <v>27</v>
      </c>
      <c r="C2" s="40" t="s">
        <v>3</v>
      </c>
      <c r="D2" s="41" t="s">
        <v>3</v>
      </c>
      <c r="E2" s="41" t="s">
        <v>3</v>
      </c>
      <c r="F2" s="41" t="s">
        <v>3</v>
      </c>
      <c r="G2" s="42" t="s">
        <v>3</v>
      </c>
      <c r="H2" s="42" t="s">
        <v>3</v>
      </c>
      <c r="I2" s="42" t="s">
        <v>3</v>
      </c>
      <c r="J2" s="42" t="s">
        <v>3</v>
      </c>
      <c r="K2" s="42" t="s">
        <v>28</v>
      </c>
      <c r="L2" s="74" t="s">
        <v>15</v>
      </c>
      <c r="M2" s="5" t="s">
        <v>7</v>
      </c>
      <c r="N2" s="5" t="s">
        <v>7</v>
      </c>
      <c r="O2" s="5" t="s">
        <v>7</v>
      </c>
      <c r="P2" s="11" t="s">
        <v>15</v>
      </c>
      <c r="Q2" s="72" t="s">
        <v>7</v>
      </c>
      <c r="R2" s="75"/>
      <c r="S2" s="89"/>
      <c r="T2" s="6"/>
      <c r="U2" s="6"/>
      <c r="V2" s="6"/>
      <c r="W2" s="7"/>
      <c r="X2" s="7"/>
      <c r="Y2" s="6"/>
      <c r="Z2" s="6"/>
      <c r="AA2" s="6"/>
      <c r="AB2" s="6"/>
      <c r="AC2" s="6"/>
      <c r="AD2" s="6"/>
      <c r="AE2" s="6"/>
      <c r="AF2" s="6"/>
      <c r="AG2" s="6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</row>
    <row r="3" spans="1:51">
      <c r="A3" s="44">
        <f>(K3/10000*2500)/(E3/100)*10/1000+B3</f>
        <v>2.4357142857142859</v>
      </c>
      <c r="B3" s="43">
        <f>I145</f>
        <v>0.5714285714285714</v>
      </c>
      <c r="C3" s="45">
        <f>C4-0.5</f>
        <v>4</v>
      </c>
      <c r="D3" s="43">
        <f>C144</f>
        <v>20</v>
      </c>
      <c r="E3" s="43">
        <f>D144</f>
        <v>70</v>
      </c>
      <c r="F3" s="43">
        <f>E144</f>
        <v>12</v>
      </c>
      <c r="G3" s="44">
        <v>5</v>
      </c>
      <c r="H3" s="45">
        <v>10</v>
      </c>
      <c r="I3" s="45">
        <f t="shared" ref="I3:I27" si="0">D3-C3-G3</f>
        <v>11</v>
      </c>
      <c r="J3" s="45">
        <f t="shared" ref="J3:J27" si="1">(E3-2*H3-F3)/2</f>
        <v>19</v>
      </c>
      <c r="K3" s="45">
        <f>E3*C3+(D3-C3)*F3+G3*H3</f>
        <v>522</v>
      </c>
      <c r="L3" s="72">
        <f>1</f>
        <v>1</v>
      </c>
      <c r="M3" s="13">
        <f>A3</f>
        <v>2.4357142857142859</v>
      </c>
      <c r="N3" s="12">
        <f>M129</f>
        <v>2.6431926526479121</v>
      </c>
      <c r="O3" s="12">
        <f>M3-N3</f>
        <v>-0.2074783669336262</v>
      </c>
      <c r="P3" s="12">
        <f>O3*O3</f>
        <v>4.3047272745444433E-2</v>
      </c>
      <c r="Q3" s="94">
        <v>2.3283730158730158</v>
      </c>
      <c r="R3" s="81"/>
      <c r="S3" s="4"/>
      <c r="T3" s="66"/>
      <c r="U3" s="4"/>
      <c r="V3" s="3"/>
      <c r="W3" s="7"/>
      <c r="X3" s="7"/>
      <c r="Y3" s="3"/>
      <c r="Z3" s="3"/>
      <c r="AA3" s="3"/>
      <c r="AB3" s="3"/>
      <c r="AC3" s="4"/>
      <c r="AD3" s="4"/>
      <c r="AE3" s="4"/>
      <c r="AF3" s="4"/>
      <c r="AG3" s="3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</row>
    <row r="4" spans="1:51">
      <c r="A4" s="48">
        <f t="shared" ref="A4:A27" si="2">(K4/10000*2500)/(E4/100)*10/1000+B4</f>
        <v>2.5392857142857146</v>
      </c>
      <c r="B4" s="47">
        <f>B3</f>
        <v>0.5714285714285714</v>
      </c>
      <c r="C4" s="49">
        <f>C5-0.5</f>
        <v>4.5</v>
      </c>
      <c r="D4" s="47">
        <f>D3</f>
        <v>20</v>
      </c>
      <c r="E4" s="47">
        <f>E3</f>
        <v>70</v>
      </c>
      <c r="F4" s="47">
        <f>F3</f>
        <v>12</v>
      </c>
      <c r="G4" s="48">
        <v>5</v>
      </c>
      <c r="H4" s="49">
        <v>10</v>
      </c>
      <c r="I4" s="49">
        <f t="shared" si="0"/>
        <v>10.5</v>
      </c>
      <c r="J4" s="49">
        <f t="shared" si="1"/>
        <v>19</v>
      </c>
      <c r="K4" s="49">
        <f t="shared" ref="K4:K67" si="3">E4*C4+(D4-C4)*F4+G4*H4</f>
        <v>551</v>
      </c>
      <c r="L4" s="72">
        <f>L3+1</f>
        <v>2</v>
      </c>
      <c r="M4" s="13">
        <f t="shared" ref="M4:M27" si="4">A4</f>
        <v>2.5392857142857146</v>
      </c>
      <c r="N4" s="12">
        <f>N3</f>
        <v>2.6431926526479121</v>
      </c>
      <c r="O4" s="12">
        <f t="shared" ref="O4:O67" si="5">M4-N4</f>
        <v>-0.10390693836219755</v>
      </c>
      <c r="P4" s="12">
        <f t="shared" ref="P4:P67" si="6">O4*O4</f>
        <v>1.0796651839805521E-2</v>
      </c>
      <c r="Q4" s="95">
        <v>2.3390342052313882</v>
      </c>
      <c r="R4" s="81"/>
      <c r="S4" s="4"/>
      <c r="T4" s="66"/>
      <c r="U4" s="4"/>
      <c r="AA4" s="3"/>
      <c r="AB4" s="3"/>
      <c r="AC4" s="4"/>
      <c r="AD4" s="4"/>
      <c r="AE4" s="4"/>
      <c r="AF4" s="4"/>
      <c r="AG4" s="3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</row>
    <row r="5" spans="1:51">
      <c r="A5" s="48">
        <f t="shared" si="2"/>
        <v>2.6428571428571432</v>
      </c>
      <c r="B5" s="47">
        <f t="shared" ref="B5:B27" si="7">B4</f>
        <v>0.5714285714285714</v>
      </c>
      <c r="C5" s="49">
        <f>B144</f>
        <v>5</v>
      </c>
      <c r="D5" s="47">
        <f t="shared" ref="D5:F20" si="8">D4</f>
        <v>20</v>
      </c>
      <c r="E5" s="47">
        <f t="shared" si="8"/>
        <v>70</v>
      </c>
      <c r="F5" s="47">
        <f t="shared" si="8"/>
        <v>12</v>
      </c>
      <c r="G5" s="48">
        <v>5</v>
      </c>
      <c r="H5" s="49">
        <v>10</v>
      </c>
      <c r="I5" s="49">
        <f t="shared" si="0"/>
        <v>10</v>
      </c>
      <c r="J5" s="49">
        <f t="shared" si="1"/>
        <v>19</v>
      </c>
      <c r="K5" s="49">
        <f t="shared" si="3"/>
        <v>580</v>
      </c>
      <c r="L5" s="72">
        <f t="shared" ref="L5:L68" si="9">L4+1</f>
        <v>3</v>
      </c>
      <c r="M5" s="13">
        <f t="shared" si="4"/>
        <v>2.6428571428571432</v>
      </c>
      <c r="N5" s="12">
        <f t="shared" ref="N5:N68" si="10">N4</f>
        <v>2.6431926526479121</v>
      </c>
      <c r="O5" s="12">
        <f t="shared" si="5"/>
        <v>-3.3550979076890641E-4</v>
      </c>
      <c r="P5" s="12">
        <f t="shared" si="6"/>
        <v>1.1256681970179535E-7</v>
      </c>
      <c r="Q5" s="96">
        <v>2.35</v>
      </c>
      <c r="R5" s="81"/>
      <c r="S5" s="4"/>
      <c r="T5" s="66"/>
      <c r="U5" s="4"/>
      <c r="AA5" s="3"/>
      <c r="AB5" s="3"/>
      <c r="AC5" s="4"/>
      <c r="AD5" s="4"/>
      <c r="AE5" s="4"/>
      <c r="AF5" s="4"/>
      <c r="AG5" s="3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</row>
    <row r="6" spans="1:51">
      <c r="A6" s="48">
        <f t="shared" si="2"/>
        <v>2.746428571428571</v>
      </c>
      <c r="B6" s="47">
        <f t="shared" si="7"/>
        <v>0.5714285714285714</v>
      </c>
      <c r="C6" s="49">
        <f>C5+0.5</f>
        <v>5.5</v>
      </c>
      <c r="D6" s="47">
        <f t="shared" si="8"/>
        <v>20</v>
      </c>
      <c r="E6" s="47">
        <f t="shared" si="8"/>
        <v>70</v>
      </c>
      <c r="F6" s="47">
        <f t="shared" si="8"/>
        <v>12</v>
      </c>
      <c r="G6" s="48">
        <v>5</v>
      </c>
      <c r="H6" s="49">
        <v>10</v>
      </c>
      <c r="I6" s="49">
        <f t="shared" si="0"/>
        <v>9.5</v>
      </c>
      <c r="J6" s="49">
        <f t="shared" si="1"/>
        <v>19</v>
      </c>
      <c r="K6" s="49">
        <f t="shared" si="3"/>
        <v>609</v>
      </c>
      <c r="L6" s="72">
        <f t="shared" si="9"/>
        <v>4</v>
      </c>
      <c r="M6" s="13">
        <f t="shared" si="4"/>
        <v>2.746428571428571</v>
      </c>
      <c r="N6" s="12">
        <f t="shared" si="10"/>
        <v>2.6431926526479121</v>
      </c>
      <c r="O6" s="12">
        <f t="shared" si="5"/>
        <v>0.10323591878065885</v>
      </c>
      <c r="P6" s="12">
        <f t="shared" si="6"/>
        <v>1.0657654926486791E-2</v>
      </c>
      <c r="Q6" s="95">
        <v>2.3612836438923397</v>
      </c>
      <c r="R6" s="81"/>
      <c r="S6" s="4"/>
      <c r="T6" s="66"/>
      <c r="U6" s="4"/>
      <c r="AA6" s="3"/>
      <c r="AB6" s="3"/>
      <c r="AC6" s="4"/>
      <c r="AD6" s="4"/>
      <c r="AE6" s="4"/>
      <c r="AF6" s="4"/>
      <c r="AG6" s="3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</row>
    <row r="7" spans="1:51">
      <c r="A7" s="52">
        <f t="shared" si="2"/>
        <v>2.8499999999999996</v>
      </c>
      <c r="B7" s="51">
        <f t="shared" si="7"/>
        <v>0.5714285714285714</v>
      </c>
      <c r="C7" s="53">
        <f>C6+0.5</f>
        <v>6</v>
      </c>
      <c r="D7" s="47">
        <f t="shared" si="8"/>
        <v>20</v>
      </c>
      <c r="E7" s="51">
        <f t="shared" si="8"/>
        <v>70</v>
      </c>
      <c r="F7" s="51">
        <f t="shared" si="8"/>
        <v>12</v>
      </c>
      <c r="G7" s="52">
        <v>5</v>
      </c>
      <c r="H7" s="53">
        <v>10</v>
      </c>
      <c r="I7" s="53">
        <f t="shared" si="0"/>
        <v>9</v>
      </c>
      <c r="J7" s="53">
        <f t="shared" si="1"/>
        <v>19</v>
      </c>
      <c r="K7" s="53">
        <f t="shared" si="3"/>
        <v>638</v>
      </c>
      <c r="L7" s="72">
        <f t="shared" si="9"/>
        <v>5</v>
      </c>
      <c r="M7" s="13">
        <f t="shared" si="4"/>
        <v>2.8499999999999996</v>
      </c>
      <c r="N7" s="12">
        <f t="shared" si="10"/>
        <v>2.6431926526479121</v>
      </c>
      <c r="O7" s="12">
        <f t="shared" si="5"/>
        <v>0.2068073473520875</v>
      </c>
      <c r="P7" s="12">
        <f t="shared" si="6"/>
        <v>4.2769278918806976E-2</v>
      </c>
      <c r="Q7" s="95">
        <v>2.3700396825396828</v>
      </c>
      <c r="R7" s="81"/>
      <c r="S7" s="4"/>
      <c r="T7" s="66"/>
      <c r="U7" s="4"/>
      <c r="AA7" s="3"/>
      <c r="AB7" s="3"/>
      <c r="AC7" s="4"/>
      <c r="AD7" s="4"/>
      <c r="AE7" s="4"/>
      <c r="AF7" s="4"/>
      <c r="AG7" s="3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</row>
    <row r="8" spans="1:51">
      <c r="A8" s="44">
        <f t="shared" si="2"/>
        <v>2.4785714285714286</v>
      </c>
      <c r="B8" s="43">
        <f t="shared" si="7"/>
        <v>0.5714285714285714</v>
      </c>
      <c r="C8" s="45">
        <f>C3</f>
        <v>4</v>
      </c>
      <c r="D8" s="43">
        <f>D3+1</f>
        <v>21</v>
      </c>
      <c r="E8" s="43">
        <f t="shared" si="8"/>
        <v>70</v>
      </c>
      <c r="F8" s="43">
        <f t="shared" si="8"/>
        <v>12</v>
      </c>
      <c r="G8" s="44">
        <v>5</v>
      </c>
      <c r="H8" s="45">
        <v>10</v>
      </c>
      <c r="I8" s="45">
        <f t="shared" si="0"/>
        <v>12</v>
      </c>
      <c r="J8" s="45">
        <f t="shared" si="1"/>
        <v>19</v>
      </c>
      <c r="K8" s="45">
        <f t="shared" si="3"/>
        <v>534</v>
      </c>
      <c r="L8" s="72">
        <f t="shared" si="9"/>
        <v>6</v>
      </c>
      <c r="M8" s="13">
        <f t="shared" si="4"/>
        <v>2.4785714285714286</v>
      </c>
      <c r="N8" s="12">
        <f t="shared" si="10"/>
        <v>2.6431926526479121</v>
      </c>
      <c r="O8" s="12">
        <f t="shared" si="5"/>
        <v>-0.1646212240764835</v>
      </c>
      <c r="P8" s="12">
        <f t="shared" si="6"/>
        <v>2.710014741643979E-2</v>
      </c>
      <c r="Q8" s="95">
        <v>2.3728991596638656</v>
      </c>
      <c r="R8" s="81"/>
      <c r="S8" s="4"/>
      <c r="T8" s="66"/>
      <c r="U8" s="4"/>
      <c r="AA8" s="3"/>
      <c r="AB8" s="3"/>
      <c r="AC8" s="4"/>
      <c r="AD8" s="4"/>
      <c r="AE8" s="4"/>
      <c r="AF8" s="4"/>
      <c r="AG8" s="3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</row>
    <row r="9" spans="1:51">
      <c r="A9" s="48">
        <f t="shared" si="2"/>
        <v>2.5821428571428573</v>
      </c>
      <c r="B9" s="47">
        <f t="shared" si="7"/>
        <v>0.5714285714285714</v>
      </c>
      <c r="C9" s="49">
        <f>C4</f>
        <v>4.5</v>
      </c>
      <c r="D9" s="47">
        <f>D4+1</f>
        <v>21</v>
      </c>
      <c r="E9" s="47">
        <f t="shared" si="8"/>
        <v>70</v>
      </c>
      <c r="F9" s="47">
        <f t="shared" si="8"/>
        <v>12</v>
      </c>
      <c r="G9" s="48">
        <v>5</v>
      </c>
      <c r="H9" s="49">
        <v>10</v>
      </c>
      <c r="I9" s="49">
        <f t="shared" si="0"/>
        <v>11.5</v>
      </c>
      <c r="J9" s="49">
        <f t="shared" si="1"/>
        <v>19</v>
      </c>
      <c r="K9" s="49">
        <f t="shared" si="3"/>
        <v>563</v>
      </c>
      <c r="L9" s="72">
        <f t="shared" si="9"/>
        <v>7</v>
      </c>
      <c r="M9" s="13">
        <f t="shared" si="4"/>
        <v>2.5821428571428573</v>
      </c>
      <c r="N9" s="12">
        <f t="shared" si="10"/>
        <v>2.6431926526479121</v>
      </c>
      <c r="O9" s="12">
        <f t="shared" si="5"/>
        <v>-6.1049795505054849E-2</v>
      </c>
      <c r="P9" s="12">
        <f t="shared" si="6"/>
        <v>3.7270775312090152E-3</v>
      </c>
      <c r="Q9" s="95">
        <v>2.3812877263581491</v>
      </c>
      <c r="R9" s="81"/>
      <c r="S9" s="4"/>
      <c r="T9" s="66"/>
      <c r="U9" s="4"/>
      <c r="AA9" s="3"/>
      <c r="AB9" s="3"/>
      <c r="AC9" s="4"/>
      <c r="AD9" s="4"/>
      <c r="AE9" s="4"/>
      <c r="AF9" s="4"/>
      <c r="AG9" s="3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</row>
    <row r="10" spans="1:51">
      <c r="A10" s="48">
        <f t="shared" si="2"/>
        <v>2.6857142857142859</v>
      </c>
      <c r="B10" s="47">
        <f t="shared" si="7"/>
        <v>0.5714285714285714</v>
      </c>
      <c r="C10" s="49">
        <f>C5</f>
        <v>5</v>
      </c>
      <c r="D10" s="47">
        <f>D5+1</f>
        <v>21</v>
      </c>
      <c r="E10" s="47">
        <f t="shared" si="8"/>
        <v>70</v>
      </c>
      <c r="F10" s="47">
        <f t="shared" si="8"/>
        <v>12</v>
      </c>
      <c r="G10" s="48">
        <v>5</v>
      </c>
      <c r="H10" s="49">
        <v>10</v>
      </c>
      <c r="I10" s="49">
        <f t="shared" si="0"/>
        <v>11</v>
      </c>
      <c r="J10" s="49">
        <f t="shared" si="1"/>
        <v>19</v>
      </c>
      <c r="K10" s="49">
        <f t="shared" si="3"/>
        <v>592</v>
      </c>
      <c r="L10" s="72">
        <f t="shared" si="9"/>
        <v>8</v>
      </c>
      <c r="M10" s="13">
        <f t="shared" si="4"/>
        <v>2.6857142857142859</v>
      </c>
      <c r="N10" s="12">
        <f t="shared" si="10"/>
        <v>2.6431926526479121</v>
      </c>
      <c r="O10" s="12">
        <f t="shared" si="5"/>
        <v>4.2521633066373798E-2</v>
      </c>
      <c r="P10" s="12">
        <f t="shared" si="6"/>
        <v>1.8080892786313336E-3</v>
      </c>
      <c r="Q10" s="96">
        <v>2.3928571428571428</v>
      </c>
      <c r="R10" s="75"/>
      <c r="S10" s="4"/>
      <c r="T10" s="66"/>
      <c r="U10" s="4"/>
      <c r="AA10" s="3"/>
      <c r="AB10" s="3"/>
      <c r="AC10" s="4"/>
      <c r="AD10" s="4"/>
      <c r="AE10" s="4"/>
      <c r="AF10" s="4"/>
      <c r="AG10" s="3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</row>
    <row r="11" spans="1:51">
      <c r="A11" s="48">
        <f t="shared" si="2"/>
        <v>2.7892857142857146</v>
      </c>
      <c r="B11" s="47">
        <f t="shared" si="7"/>
        <v>0.5714285714285714</v>
      </c>
      <c r="C11" s="49">
        <f>C6</f>
        <v>5.5</v>
      </c>
      <c r="D11" s="47">
        <f>D6+1</f>
        <v>21</v>
      </c>
      <c r="E11" s="47">
        <f t="shared" si="8"/>
        <v>70</v>
      </c>
      <c r="F11" s="47">
        <f t="shared" si="8"/>
        <v>12</v>
      </c>
      <c r="G11" s="48">
        <v>5</v>
      </c>
      <c r="H11" s="49">
        <v>10</v>
      </c>
      <c r="I11" s="49">
        <f t="shared" si="0"/>
        <v>10.5</v>
      </c>
      <c r="J11" s="49">
        <f t="shared" si="1"/>
        <v>19</v>
      </c>
      <c r="K11" s="49">
        <f t="shared" si="3"/>
        <v>621</v>
      </c>
      <c r="L11" s="72">
        <f t="shared" si="9"/>
        <v>9</v>
      </c>
      <c r="M11" s="13">
        <f t="shared" si="4"/>
        <v>2.7892857142857146</v>
      </c>
      <c r="N11" s="12">
        <f t="shared" si="10"/>
        <v>2.6431926526479121</v>
      </c>
      <c r="O11" s="12">
        <f t="shared" si="5"/>
        <v>0.14609306163780245</v>
      </c>
      <c r="P11" s="12">
        <f t="shared" si="6"/>
        <v>2.1343182658706744E-2</v>
      </c>
      <c r="Q11" s="95">
        <v>2.4047619047619051</v>
      </c>
      <c r="R11" s="75"/>
      <c r="S11" s="4"/>
      <c r="T11" s="66"/>
      <c r="U11" s="4"/>
      <c r="AA11" s="3"/>
      <c r="AB11" s="3"/>
      <c r="AC11" s="4"/>
      <c r="AD11" s="4"/>
      <c r="AE11" s="4"/>
      <c r="AF11" s="4"/>
      <c r="AG11" s="3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</row>
    <row r="12" spans="1:51">
      <c r="A12" s="52">
        <f t="shared" si="2"/>
        <v>2.8928571428571432</v>
      </c>
      <c r="B12" s="51">
        <f t="shared" si="7"/>
        <v>0.5714285714285714</v>
      </c>
      <c r="C12" s="53">
        <f>C7</f>
        <v>6</v>
      </c>
      <c r="D12" s="51">
        <f>D7+1</f>
        <v>21</v>
      </c>
      <c r="E12" s="51">
        <f t="shared" si="8"/>
        <v>70</v>
      </c>
      <c r="F12" s="51">
        <f t="shared" si="8"/>
        <v>12</v>
      </c>
      <c r="G12" s="52">
        <v>5</v>
      </c>
      <c r="H12" s="53">
        <v>10</v>
      </c>
      <c r="I12" s="53">
        <f t="shared" si="0"/>
        <v>10</v>
      </c>
      <c r="J12" s="53">
        <f t="shared" si="1"/>
        <v>19</v>
      </c>
      <c r="K12" s="53">
        <f t="shared" si="3"/>
        <v>650</v>
      </c>
      <c r="L12" s="72">
        <f t="shared" si="9"/>
        <v>10</v>
      </c>
      <c r="M12" s="13">
        <f t="shared" si="4"/>
        <v>2.8928571428571432</v>
      </c>
      <c r="N12" s="12">
        <f t="shared" si="10"/>
        <v>2.6431926526479121</v>
      </c>
      <c r="O12" s="12">
        <f t="shared" si="5"/>
        <v>0.24966449020923109</v>
      </c>
      <c r="P12" s="12">
        <f t="shared" si="6"/>
        <v>6.2332357671435246E-2</v>
      </c>
      <c r="Q12" s="95">
        <v>2.4117063492063493</v>
      </c>
      <c r="R12" s="75"/>
      <c r="S12" s="4"/>
      <c r="T12" s="66"/>
      <c r="U12" s="4"/>
      <c r="V12" s="14"/>
      <c r="W12" s="18"/>
      <c r="X12" s="14"/>
      <c r="Y12" s="3"/>
      <c r="AA12" s="3"/>
      <c r="AB12" s="3"/>
      <c r="AC12" s="4"/>
      <c r="AD12" s="4"/>
      <c r="AE12" s="4"/>
      <c r="AF12" s="4"/>
      <c r="AG12" s="3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</row>
    <row r="13" spans="1:51">
      <c r="A13" s="44">
        <f t="shared" si="2"/>
        <v>2.5214285714285714</v>
      </c>
      <c r="B13" s="43">
        <f t="shared" si="7"/>
        <v>0.5714285714285714</v>
      </c>
      <c r="C13" s="45">
        <f>C3</f>
        <v>4</v>
      </c>
      <c r="D13" s="47">
        <f>D3+2</f>
        <v>22</v>
      </c>
      <c r="E13" s="43">
        <f t="shared" si="8"/>
        <v>70</v>
      </c>
      <c r="F13" s="43">
        <f t="shared" si="8"/>
        <v>12</v>
      </c>
      <c r="G13" s="44">
        <v>5</v>
      </c>
      <c r="H13" s="45">
        <v>10</v>
      </c>
      <c r="I13" s="45">
        <f t="shared" si="0"/>
        <v>13</v>
      </c>
      <c r="J13" s="45">
        <f t="shared" si="1"/>
        <v>19</v>
      </c>
      <c r="K13" s="45">
        <f t="shared" si="3"/>
        <v>546</v>
      </c>
      <c r="L13" s="72">
        <f t="shared" si="9"/>
        <v>11</v>
      </c>
      <c r="M13" s="13">
        <f t="shared" si="4"/>
        <v>2.5214285714285714</v>
      </c>
      <c r="N13" s="12">
        <f t="shared" si="10"/>
        <v>2.6431926526479121</v>
      </c>
      <c r="O13" s="12">
        <f t="shared" si="5"/>
        <v>-0.12176408121934079</v>
      </c>
      <c r="P13" s="12">
        <f t="shared" si="6"/>
        <v>1.4826491475190221E-2</v>
      </c>
      <c r="Q13" s="95">
        <v>2.4170168067226889</v>
      </c>
      <c r="R13" s="75"/>
      <c r="S13" s="4"/>
      <c r="T13" s="66"/>
      <c r="U13" s="4"/>
      <c r="V13" s="3"/>
      <c r="W13" s="18"/>
      <c r="X13" s="14"/>
      <c r="Y13" s="3"/>
      <c r="AA13" s="3"/>
      <c r="AB13" s="3"/>
      <c r="AC13" s="4"/>
      <c r="AD13" s="4"/>
      <c r="AE13" s="4"/>
      <c r="AF13" s="4"/>
      <c r="AG13" s="3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</row>
    <row r="14" spans="1:51">
      <c r="A14" s="48">
        <f t="shared" si="2"/>
        <v>2.625</v>
      </c>
      <c r="B14" s="47">
        <f t="shared" si="7"/>
        <v>0.5714285714285714</v>
      </c>
      <c r="C14" s="49">
        <f>C4</f>
        <v>4.5</v>
      </c>
      <c r="D14" s="47">
        <f>D4+2</f>
        <v>22</v>
      </c>
      <c r="E14" s="47">
        <f t="shared" si="8"/>
        <v>70</v>
      </c>
      <c r="F14" s="47">
        <f t="shared" si="8"/>
        <v>12</v>
      </c>
      <c r="G14" s="48">
        <v>5</v>
      </c>
      <c r="H14" s="49">
        <v>10</v>
      </c>
      <c r="I14" s="49">
        <f t="shared" si="0"/>
        <v>12.5</v>
      </c>
      <c r="J14" s="49">
        <f t="shared" si="1"/>
        <v>19</v>
      </c>
      <c r="K14" s="49">
        <f t="shared" si="3"/>
        <v>575</v>
      </c>
      <c r="L14" s="72">
        <f t="shared" si="9"/>
        <v>12</v>
      </c>
      <c r="M14" s="13">
        <f t="shared" si="4"/>
        <v>2.625</v>
      </c>
      <c r="N14" s="12">
        <f t="shared" si="10"/>
        <v>2.6431926526479121</v>
      </c>
      <c r="O14" s="12">
        <f t="shared" si="5"/>
        <v>-1.8192652647912144E-2</v>
      </c>
      <c r="P14" s="12">
        <f t="shared" si="6"/>
        <v>3.3097261036758478E-4</v>
      </c>
      <c r="Q14" s="95">
        <v>2.4235412474849096</v>
      </c>
      <c r="R14" s="75"/>
      <c r="S14" s="4"/>
      <c r="T14" s="66"/>
      <c r="U14" s="4"/>
      <c r="V14" s="3"/>
      <c r="W14" s="18"/>
      <c r="X14" s="14"/>
      <c r="Y14" s="3"/>
      <c r="AA14" s="3"/>
      <c r="AB14" s="3"/>
      <c r="AC14" s="4"/>
      <c r="AD14" s="4"/>
      <c r="AE14" s="4"/>
      <c r="AF14" s="4"/>
      <c r="AG14" s="3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</row>
    <row r="15" spans="1:51">
      <c r="A15" s="48">
        <f t="shared" si="2"/>
        <v>2.7285714285714286</v>
      </c>
      <c r="B15" s="47">
        <f t="shared" si="7"/>
        <v>0.5714285714285714</v>
      </c>
      <c r="C15" s="49">
        <f>C5</f>
        <v>5</v>
      </c>
      <c r="D15" s="47">
        <f>D5+2</f>
        <v>22</v>
      </c>
      <c r="E15" s="47">
        <f t="shared" si="8"/>
        <v>70</v>
      </c>
      <c r="F15" s="47">
        <f t="shared" si="8"/>
        <v>12</v>
      </c>
      <c r="G15" s="48">
        <v>5</v>
      </c>
      <c r="H15" s="49">
        <v>10</v>
      </c>
      <c r="I15" s="49">
        <f t="shared" si="0"/>
        <v>12</v>
      </c>
      <c r="J15" s="49">
        <f t="shared" si="1"/>
        <v>19</v>
      </c>
      <c r="K15" s="49">
        <f t="shared" si="3"/>
        <v>604</v>
      </c>
      <c r="L15" s="72">
        <f t="shared" si="9"/>
        <v>13</v>
      </c>
      <c r="M15" s="13">
        <f t="shared" si="4"/>
        <v>2.7285714285714286</v>
      </c>
      <c r="N15" s="12">
        <f t="shared" si="10"/>
        <v>2.6431926526479121</v>
      </c>
      <c r="O15" s="12">
        <f t="shared" si="5"/>
        <v>8.5378775923516503E-2</v>
      </c>
      <c r="P15" s="12">
        <f t="shared" si="6"/>
        <v>7.2895353781980412E-3</v>
      </c>
      <c r="Q15" s="95">
        <v>2.4325396825396828</v>
      </c>
      <c r="R15" s="75"/>
      <c r="S15" s="4"/>
      <c r="T15" s="66"/>
      <c r="U15" s="4"/>
      <c r="V15" s="3"/>
      <c r="W15" s="18"/>
      <c r="X15" s="14"/>
      <c r="Y15" s="3"/>
      <c r="AA15" s="3"/>
      <c r="AB15" s="3"/>
      <c r="AC15" s="4"/>
      <c r="AD15" s="4"/>
      <c r="AE15" s="4"/>
      <c r="AF15" s="4"/>
      <c r="AG15" s="3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</row>
    <row r="16" spans="1:51">
      <c r="A16" s="48">
        <f t="shared" si="2"/>
        <v>2.8321428571428573</v>
      </c>
      <c r="B16" s="47">
        <f t="shared" si="7"/>
        <v>0.5714285714285714</v>
      </c>
      <c r="C16" s="49">
        <f>C6</f>
        <v>5.5</v>
      </c>
      <c r="D16" s="47">
        <f>D6+2</f>
        <v>22</v>
      </c>
      <c r="E16" s="47">
        <f t="shared" si="8"/>
        <v>70</v>
      </c>
      <c r="F16" s="47">
        <f t="shared" si="8"/>
        <v>12</v>
      </c>
      <c r="G16" s="48">
        <v>5</v>
      </c>
      <c r="H16" s="49">
        <v>10</v>
      </c>
      <c r="I16" s="49">
        <f t="shared" si="0"/>
        <v>11.5</v>
      </c>
      <c r="J16" s="49">
        <f t="shared" si="1"/>
        <v>19</v>
      </c>
      <c r="K16" s="49">
        <f t="shared" si="3"/>
        <v>633</v>
      </c>
      <c r="L16" s="72">
        <f t="shared" si="9"/>
        <v>14</v>
      </c>
      <c r="M16" s="13">
        <f t="shared" si="4"/>
        <v>2.8321428571428573</v>
      </c>
      <c r="N16" s="12">
        <f t="shared" si="10"/>
        <v>2.6431926526479121</v>
      </c>
      <c r="O16" s="12">
        <f t="shared" si="5"/>
        <v>0.18895020449494515</v>
      </c>
      <c r="P16" s="12">
        <f t="shared" si="6"/>
        <v>3.5702179778681592E-2</v>
      </c>
      <c r="Q16" s="96">
        <v>2.4357142857142859</v>
      </c>
      <c r="R16" s="75"/>
      <c r="S16" s="4"/>
      <c r="T16" s="66"/>
      <c r="U16" s="4"/>
      <c r="V16" s="3"/>
      <c r="W16" s="18"/>
      <c r="X16" s="14"/>
      <c r="Y16" s="3"/>
      <c r="AA16" s="3"/>
      <c r="AB16" s="3"/>
      <c r="AC16" s="4"/>
      <c r="AD16" s="4"/>
      <c r="AE16" s="4"/>
      <c r="AF16" s="4"/>
      <c r="AG16" s="3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</row>
    <row r="17" spans="1:51">
      <c r="A17" s="52">
        <f t="shared" si="2"/>
        <v>2.9357142857142859</v>
      </c>
      <c r="B17" s="51">
        <f t="shared" si="7"/>
        <v>0.5714285714285714</v>
      </c>
      <c r="C17" s="53">
        <f>C7</f>
        <v>6</v>
      </c>
      <c r="D17" s="51">
        <f>D7+2</f>
        <v>22</v>
      </c>
      <c r="E17" s="51">
        <f t="shared" si="8"/>
        <v>70</v>
      </c>
      <c r="F17" s="51">
        <f t="shared" si="8"/>
        <v>12</v>
      </c>
      <c r="G17" s="52">
        <v>5</v>
      </c>
      <c r="H17" s="53">
        <v>10</v>
      </c>
      <c r="I17" s="53">
        <f t="shared" si="0"/>
        <v>11</v>
      </c>
      <c r="J17" s="53">
        <f t="shared" si="1"/>
        <v>19</v>
      </c>
      <c r="K17" s="53">
        <f t="shared" si="3"/>
        <v>662</v>
      </c>
      <c r="L17" s="72">
        <f t="shared" si="9"/>
        <v>15</v>
      </c>
      <c r="M17" s="13">
        <f t="shared" si="4"/>
        <v>2.9357142857142859</v>
      </c>
      <c r="N17" s="12">
        <f t="shared" si="10"/>
        <v>2.6431926526479121</v>
      </c>
      <c r="O17" s="12">
        <f t="shared" si="5"/>
        <v>0.2925216330663738</v>
      </c>
      <c r="P17" s="12">
        <f t="shared" si="6"/>
        <v>8.5568905811818238E-2</v>
      </c>
      <c r="Q17" s="95">
        <v>2.4429074446680081</v>
      </c>
      <c r="R17" s="75"/>
      <c r="S17" s="4"/>
      <c r="T17" s="66"/>
      <c r="U17" s="4"/>
      <c r="V17" s="3"/>
      <c r="W17" s="18"/>
      <c r="X17" s="14"/>
      <c r="Y17" s="3"/>
      <c r="AA17" s="3"/>
      <c r="AB17" s="3"/>
      <c r="AC17" s="4"/>
      <c r="AD17" s="4"/>
      <c r="AE17" s="4"/>
      <c r="AF17" s="4"/>
      <c r="AG17" s="3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</row>
    <row r="18" spans="1:51">
      <c r="A18" s="44">
        <f t="shared" si="2"/>
        <v>2.3928571428571428</v>
      </c>
      <c r="B18" s="43">
        <f t="shared" si="7"/>
        <v>0.5714285714285714</v>
      </c>
      <c r="C18" s="45">
        <f>C3</f>
        <v>4</v>
      </c>
      <c r="D18" s="43">
        <f>D3-1</f>
        <v>19</v>
      </c>
      <c r="E18" s="43">
        <f t="shared" si="8"/>
        <v>70</v>
      </c>
      <c r="F18" s="43">
        <f t="shared" si="8"/>
        <v>12</v>
      </c>
      <c r="G18" s="44">
        <v>5</v>
      </c>
      <c r="H18" s="45">
        <v>10</v>
      </c>
      <c r="I18" s="45">
        <f t="shared" si="0"/>
        <v>10</v>
      </c>
      <c r="J18" s="45">
        <f t="shared" si="1"/>
        <v>19</v>
      </c>
      <c r="K18" s="45">
        <f t="shared" si="3"/>
        <v>510</v>
      </c>
      <c r="L18" s="72">
        <f t="shared" si="9"/>
        <v>16</v>
      </c>
      <c r="M18" s="13">
        <f t="shared" si="4"/>
        <v>2.3928571428571428</v>
      </c>
      <c r="N18" s="12">
        <f t="shared" si="10"/>
        <v>2.6431926526479121</v>
      </c>
      <c r="O18" s="12">
        <f t="shared" si="5"/>
        <v>-0.25033550979076935</v>
      </c>
      <c r="P18" s="12">
        <f t="shared" si="6"/>
        <v>6.2667867462204374E-2</v>
      </c>
      <c r="Q18" s="95">
        <v>2.4482401656314701</v>
      </c>
      <c r="R18" s="75"/>
      <c r="S18" s="4"/>
      <c r="T18" s="66"/>
      <c r="U18" s="4"/>
      <c r="V18" s="3"/>
      <c r="W18" s="7"/>
      <c r="Y18" s="3"/>
      <c r="Z18" s="7"/>
      <c r="AA18" s="3"/>
      <c r="AB18" s="3"/>
      <c r="AC18" s="4"/>
      <c r="AD18" s="4"/>
      <c r="AE18" s="4"/>
      <c r="AF18" s="4"/>
      <c r="AG18" s="3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</row>
    <row r="19" spans="1:51">
      <c r="A19" s="48">
        <f t="shared" si="2"/>
        <v>2.4964285714285714</v>
      </c>
      <c r="B19" s="47">
        <f t="shared" si="7"/>
        <v>0.5714285714285714</v>
      </c>
      <c r="C19" s="49">
        <f>C4</f>
        <v>4.5</v>
      </c>
      <c r="D19" s="47">
        <f>D4-1</f>
        <v>19</v>
      </c>
      <c r="E19" s="47">
        <f t="shared" si="8"/>
        <v>70</v>
      </c>
      <c r="F19" s="47">
        <f t="shared" si="8"/>
        <v>12</v>
      </c>
      <c r="G19" s="48">
        <v>5</v>
      </c>
      <c r="H19" s="49">
        <v>10</v>
      </c>
      <c r="I19" s="49">
        <f t="shared" si="0"/>
        <v>9.5</v>
      </c>
      <c r="J19" s="49">
        <f t="shared" si="1"/>
        <v>19</v>
      </c>
      <c r="K19" s="49">
        <f t="shared" si="3"/>
        <v>539</v>
      </c>
      <c r="L19" s="72">
        <f t="shared" si="9"/>
        <v>17</v>
      </c>
      <c r="M19" s="13">
        <f t="shared" si="4"/>
        <v>2.4964285714285714</v>
      </c>
      <c r="N19" s="12">
        <f t="shared" si="10"/>
        <v>2.6431926526479121</v>
      </c>
      <c r="O19" s="12">
        <f t="shared" si="5"/>
        <v>-0.1467640812193407</v>
      </c>
      <c r="P19" s="12">
        <f t="shared" si="6"/>
        <v>2.1539695536157234E-2</v>
      </c>
      <c r="Q19" s="95">
        <v>2.4533730158730158</v>
      </c>
      <c r="R19" s="75"/>
      <c r="S19" s="4"/>
      <c r="T19" s="66"/>
      <c r="U19" s="4"/>
      <c r="V19" s="3"/>
      <c r="W19" s="7"/>
      <c r="X19" s="7"/>
      <c r="Y19" s="3"/>
      <c r="Z19" s="3"/>
      <c r="AA19" s="3"/>
      <c r="AB19" s="3"/>
      <c r="AC19" s="4"/>
      <c r="AD19" s="4"/>
      <c r="AE19" s="4"/>
      <c r="AF19" s="4"/>
      <c r="AG19" s="3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</row>
    <row r="20" spans="1:51">
      <c r="A20" s="48">
        <f t="shared" si="2"/>
        <v>2.5999999999999996</v>
      </c>
      <c r="B20" s="47">
        <f t="shared" si="7"/>
        <v>0.5714285714285714</v>
      </c>
      <c r="C20" s="49">
        <f>C5</f>
        <v>5</v>
      </c>
      <c r="D20" s="47">
        <f>D5-1</f>
        <v>19</v>
      </c>
      <c r="E20" s="47">
        <f t="shared" si="8"/>
        <v>70</v>
      </c>
      <c r="F20" s="47">
        <f t="shared" si="8"/>
        <v>12</v>
      </c>
      <c r="G20" s="48">
        <v>5</v>
      </c>
      <c r="H20" s="49">
        <v>10</v>
      </c>
      <c r="I20" s="49">
        <f t="shared" si="0"/>
        <v>9</v>
      </c>
      <c r="J20" s="49">
        <f t="shared" si="1"/>
        <v>19</v>
      </c>
      <c r="K20" s="49">
        <f t="shared" si="3"/>
        <v>568</v>
      </c>
      <c r="L20" s="72">
        <f t="shared" si="9"/>
        <v>18</v>
      </c>
      <c r="M20" s="13">
        <f t="shared" si="4"/>
        <v>2.5999999999999996</v>
      </c>
      <c r="N20" s="12">
        <f t="shared" si="10"/>
        <v>2.6431926526479121</v>
      </c>
      <c r="O20" s="12">
        <f t="shared" si="5"/>
        <v>-4.3192652647912499E-2</v>
      </c>
      <c r="P20" s="12">
        <f t="shared" si="6"/>
        <v>1.8656052427632227E-3</v>
      </c>
      <c r="Q20" s="96">
        <v>2.4535714285714287</v>
      </c>
      <c r="R20" s="75"/>
      <c r="S20" s="4"/>
      <c r="T20" s="66"/>
      <c r="U20" s="4"/>
      <c r="V20" s="3"/>
      <c r="W20" s="7"/>
      <c r="X20" s="7"/>
      <c r="Y20" s="3"/>
      <c r="Z20" s="3"/>
      <c r="AA20" s="3"/>
      <c r="AB20" s="3"/>
      <c r="AC20" s="4"/>
      <c r="AD20" s="4"/>
      <c r="AE20" s="4"/>
      <c r="AF20" s="4"/>
      <c r="AG20" s="3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</row>
    <row r="21" spans="1:51">
      <c r="A21" s="48">
        <f t="shared" si="2"/>
        <v>2.7035714285714283</v>
      </c>
      <c r="B21" s="47">
        <f t="shared" si="7"/>
        <v>0.5714285714285714</v>
      </c>
      <c r="C21" s="49">
        <f>C6</f>
        <v>5.5</v>
      </c>
      <c r="D21" s="47">
        <f>D6-1</f>
        <v>19</v>
      </c>
      <c r="E21" s="47">
        <f t="shared" ref="E21:F27" si="11">E20</f>
        <v>70</v>
      </c>
      <c r="F21" s="47">
        <f t="shared" si="11"/>
        <v>12</v>
      </c>
      <c r="G21" s="48">
        <v>5</v>
      </c>
      <c r="H21" s="49">
        <v>10</v>
      </c>
      <c r="I21" s="49">
        <f t="shared" si="0"/>
        <v>8.5</v>
      </c>
      <c r="J21" s="49">
        <f t="shared" si="1"/>
        <v>19</v>
      </c>
      <c r="K21" s="49">
        <f t="shared" si="3"/>
        <v>597</v>
      </c>
      <c r="L21" s="72">
        <f t="shared" si="9"/>
        <v>19</v>
      </c>
      <c r="M21" s="13">
        <f t="shared" si="4"/>
        <v>2.7035714285714283</v>
      </c>
      <c r="N21" s="12">
        <f t="shared" si="10"/>
        <v>2.6431926526479121</v>
      </c>
      <c r="O21" s="12">
        <f t="shared" si="5"/>
        <v>6.0378775923516148E-2</v>
      </c>
      <c r="P21" s="12">
        <f t="shared" si="6"/>
        <v>3.6455965820221732E-3</v>
      </c>
      <c r="Q21" s="95">
        <v>2.4611344537815123</v>
      </c>
      <c r="R21" s="75"/>
      <c r="S21" s="4"/>
      <c r="T21" s="66"/>
      <c r="V21" s="3"/>
      <c r="W21" s="7"/>
      <c r="X21" s="7"/>
      <c r="Y21" s="3"/>
      <c r="Z21" s="3"/>
      <c r="AA21" s="3"/>
      <c r="AB21" s="3"/>
      <c r="AC21" s="4"/>
      <c r="AD21" s="4"/>
      <c r="AE21" s="4"/>
      <c r="AF21" s="4"/>
      <c r="AG21" s="3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</row>
    <row r="22" spans="1:51">
      <c r="A22" s="52">
        <f t="shared" si="2"/>
        <v>2.8071428571428569</v>
      </c>
      <c r="B22" s="51">
        <f t="shared" si="7"/>
        <v>0.5714285714285714</v>
      </c>
      <c r="C22" s="53">
        <f>C7</f>
        <v>6</v>
      </c>
      <c r="D22" s="51">
        <f>D7-1</f>
        <v>19</v>
      </c>
      <c r="E22" s="51">
        <f t="shared" si="11"/>
        <v>70</v>
      </c>
      <c r="F22" s="51">
        <f t="shared" si="11"/>
        <v>12</v>
      </c>
      <c r="G22" s="52">
        <v>5</v>
      </c>
      <c r="H22" s="53">
        <v>10</v>
      </c>
      <c r="I22" s="53">
        <f t="shared" si="0"/>
        <v>8</v>
      </c>
      <c r="J22" s="53">
        <f t="shared" si="1"/>
        <v>19</v>
      </c>
      <c r="K22" s="53">
        <f t="shared" si="3"/>
        <v>626</v>
      </c>
      <c r="L22" s="72">
        <f t="shared" si="9"/>
        <v>20</v>
      </c>
      <c r="M22" s="13">
        <f t="shared" si="4"/>
        <v>2.8071428571428569</v>
      </c>
      <c r="N22" s="12">
        <f t="shared" si="10"/>
        <v>2.6431926526479121</v>
      </c>
      <c r="O22" s="12">
        <f t="shared" si="5"/>
        <v>0.1639502044949448</v>
      </c>
      <c r="P22" s="12">
        <f t="shared" si="6"/>
        <v>2.6879669553934216E-2</v>
      </c>
      <c r="Q22" s="95">
        <v>2.464544513457557</v>
      </c>
      <c r="R22" s="75"/>
      <c r="S22" s="4"/>
      <c r="T22" s="66"/>
      <c r="U22" s="4"/>
      <c r="V22" s="3"/>
      <c r="W22" s="7"/>
      <c r="X22" s="7"/>
      <c r="Y22" s="3"/>
      <c r="Z22" s="3"/>
      <c r="AA22" s="3"/>
      <c r="AB22" s="3"/>
      <c r="AC22" s="4"/>
      <c r="AD22" s="4"/>
      <c r="AE22" s="4"/>
      <c r="AF22" s="4"/>
      <c r="AG22" s="3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</row>
    <row r="23" spans="1:51">
      <c r="A23" s="44">
        <f t="shared" si="2"/>
        <v>2.35</v>
      </c>
      <c r="B23" s="43">
        <f t="shared" si="7"/>
        <v>0.5714285714285714</v>
      </c>
      <c r="C23" s="45">
        <f>C3</f>
        <v>4</v>
      </c>
      <c r="D23" s="43">
        <f>D3-2</f>
        <v>18</v>
      </c>
      <c r="E23" s="43">
        <f t="shared" si="11"/>
        <v>70</v>
      </c>
      <c r="F23" s="43">
        <f>F22</f>
        <v>12</v>
      </c>
      <c r="G23" s="44">
        <v>5</v>
      </c>
      <c r="H23" s="45">
        <v>10</v>
      </c>
      <c r="I23" s="45">
        <f t="shared" si="0"/>
        <v>9</v>
      </c>
      <c r="J23" s="45">
        <f t="shared" si="1"/>
        <v>19</v>
      </c>
      <c r="K23" s="45">
        <f t="shared" si="3"/>
        <v>498</v>
      </c>
      <c r="L23" s="72">
        <f t="shared" si="9"/>
        <v>21</v>
      </c>
      <c r="M23" s="13">
        <f t="shared" si="4"/>
        <v>2.35</v>
      </c>
      <c r="N23" s="12">
        <f t="shared" si="10"/>
        <v>2.6431926526479121</v>
      </c>
      <c r="O23" s="12">
        <f t="shared" si="5"/>
        <v>-0.29319265264791206</v>
      </c>
      <c r="P23" s="12">
        <f t="shared" si="6"/>
        <v>8.5961931566719219E-2</v>
      </c>
      <c r="Q23" s="95">
        <v>2.4657947686116701</v>
      </c>
      <c r="R23" s="75"/>
      <c r="S23" s="4"/>
      <c r="T23" s="66"/>
      <c r="U23" s="4"/>
      <c r="V23" s="3"/>
      <c r="W23" s="7"/>
      <c r="X23" s="7"/>
      <c r="Y23" s="3"/>
      <c r="Z23" s="3"/>
      <c r="AA23" s="3"/>
      <c r="AB23" s="3"/>
      <c r="AC23" s="4"/>
      <c r="AD23" s="4"/>
      <c r="AE23" s="4"/>
      <c r="AF23" s="4"/>
      <c r="AG23" s="3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</row>
    <row r="24" spans="1:51">
      <c r="A24" s="48">
        <f t="shared" si="2"/>
        <v>2.4535714285714287</v>
      </c>
      <c r="B24" s="47">
        <f t="shared" si="7"/>
        <v>0.5714285714285714</v>
      </c>
      <c r="C24" s="49">
        <f>C4</f>
        <v>4.5</v>
      </c>
      <c r="D24" s="47">
        <f>D4-2</f>
        <v>18</v>
      </c>
      <c r="E24" s="47">
        <f t="shared" si="11"/>
        <v>70</v>
      </c>
      <c r="F24" s="47">
        <f t="shared" si="11"/>
        <v>12</v>
      </c>
      <c r="G24" s="48">
        <v>5</v>
      </c>
      <c r="H24" s="49">
        <v>10</v>
      </c>
      <c r="I24" s="49">
        <f t="shared" si="0"/>
        <v>8.5</v>
      </c>
      <c r="J24" s="49">
        <f t="shared" si="1"/>
        <v>19</v>
      </c>
      <c r="K24" s="49">
        <f t="shared" si="3"/>
        <v>527</v>
      </c>
      <c r="L24" s="72">
        <f t="shared" si="9"/>
        <v>22</v>
      </c>
      <c r="M24" s="13">
        <f t="shared" si="4"/>
        <v>2.4535714285714287</v>
      </c>
      <c r="N24" s="12">
        <f t="shared" si="10"/>
        <v>2.6431926526479121</v>
      </c>
      <c r="O24" s="12">
        <f t="shared" si="5"/>
        <v>-0.18962122407648341</v>
      </c>
      <c r="P24" s="12">
        <f t="shared" si="6"/>
        <v>3.5956208620263934E-2</v>
      </c>
      <c r="Q24" s="95">
        <v>2.4742063492063493</v>
      </c>
      <c r="R24" s="75"/>
      <c r="S24" s="4"/>
      <c r="T24" s="66"/>
      <c r="U24" s="4"/>
      <c r="V24" s="3"/>
      <c r="W24" s="7"/>
      <c r="X24" s="7"/>
      <c r="Y24" s="3"/>
      <c r="Z24" s="3"/>
      <c r="AA24" s="3"/>
      <c r="AB24" s="3"/>
      <c r="AC24" s="4"/>
      <c r="AD24" s="4"/>
      <c r="AE24" s="4"/>
      <c r="AF24" s="4"/>
      <c r="AG24" s="3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</row>
    <row r="25" spans="1:51">
      <c r="A25" s="48">
        <f t="shared" si="2"/>
        <v>2.5571428571428569</v>
      </c>
      <c r="B25" s="47">
        <f t="shared" si="7"/>
        <v>0.5714285714285714</v>
      </c>
      <c r="C25" s="49">
        <f>C5</f>
        <v>5</v>
      </c>
      <c r="D25" s="47">
        <f>D5-2</f>
        <v>18</v>
      </c>
      <c r="E25" s="47">
        <f t="shared" si="11"/>
        <v>70</v>
      </c>
      <c r="F25" s="47">
        <f t="shared" si="11"/>
        <v>12</v>
      </c>
      <c r="G25" s="48">
        <v>5</v>
      </c>
      <c r="H25" s="49">
        <v>10</v>
      </c>
      <c r="I25" s="49">
        <f t="shared" si="0"/>
        <v>8</v>
      </c>
      <c r="J25" s="49">
        <f t="shared" si="1"/>
        <v>19</v>
      </c>
      <c r="K25" s="49">
        <f t="shared" si="3"/>
        <v>556</v>
      </c>
      <c r="L25" s="72">
        <f t="shared" si="9"/>
        <v>23</v>
      </c>
      <c r="M25" s="13">
        <f t="shared" si="4"/>
        <v>2.5571428571428569</v>
      </c>
      <c r="N25" s="12">
        <f t="shared" si="10"/>
        <v>2.6431926526479121</v>
      </c>
      <c r="O25" s="12">
        <f t="shared" si="5"/>
        <v>-8.6049795505055204E-2</v>
      </c>
      <c r="P25" s="12">
        <f t="shared" si="6"/>
        <v>7.4045673064618185E-3</v>
      </c>
      <c r="Q25" s="95">
        <v>2.4758403361344539</v>
      </c>
      <c r="R25" s="75"/>
      <c r="S25" s="4"/>
      <c r="T25" s="66"/>
      <c r="U25" s="4"/>
      <c r="V25" s="3"/>
      <c r="W25" s="7"/>
      <c r="X25" s="7"/>
      <c r="Y25" s="3"/>
      <c r="Z25" s="3"/>
      <c r="AA25" s="3"/>
      <c r="AB25" s="3"/>
      <c r="AC25" s="4"/>
      <c r="AD25" s="4"/>
      <c r="AE25" s="4"/>
      <c r="AF25" s="4"/>
      <c r="AG25" s="3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</row>
    <row r="26" spans="1:51">
      <c r="A26" s="48">
        <f t="shared" si="2"/>
        <v>2.6607142857142865</v>
      </c>
      <c r="B26" s="47">
        <f t="shared" si="7"/>
        <v>0.5714285714285714</v>
      </c>
      <c r="C26" s="49">
        <f>C6</f>
        <v>5.5</v>
      </c>
      <c r="D26" s="47">
        <f>D6-2</f>
        <v>18</v>
      </c>
      <c r="E26" s="47">
        <f t="shared" si="11"/>
        <v>70</v>
      </c>
      <c r="F26" s="47">
        <f t="shared" si="11"/>
        <v>12</v>
      </c>
      <c r="G26" s="48">
        <v>5</v>
      </c>
      <c r="H26" s="49">
        <v>10</v>
      </c>
      <c r="I26" s="49">
        <f t="shared" si="0"/>
        <v>7.5</v>
      </c>
      <c r="J26" s="49">
        <f t="shared" si="1"/>
        <v>19</v>
      </c>
      <c r="K26" s="49">
        <f t="shared" si="3"/>
        <v>585</v>
      </c>
      <c r="L26" s="72">
        <f t="shared" si="9"/>
        <v>24</v>
      </c>
      <c r="M26" s="13">
        <f t="shared" si="4"/>
        <v>2.6607142857142865</v>
      </c>
      <c r="N26" s="12">
        <f t="shared" si="10"/>
        <v>2.6431926526479121</v>
      </c>
      <c r="O26" s="12">
        <f t="shared" si="5"/>
        <v>1.7521633066374331E-2</v>
      </c>
      <c r="P26" s="12">
        <f t="shared" si="6"/>
        <v>3.0700762531266236E-4</v>
      </c>
      <c r="Q26" s="96">
        <v>2.4785714285714286</v>
      </c>
      <c r="R26" s="75"/>
      <c r="S26" s="4"/>
      <c r="T26" s="66"/>
      <c r="U26" s="4"/>
      <c r="V26" s="3"/>
      <c r="W26" s="7"/>
      <c r="X26" s="7"/>
      <c r="Y26" s="3"/>
      <c r="Z26" s="3"/>
      <c r="AA26" s="3"/>
      <c r="AB26" s="3"/>
      <c r="AC26" s="4"/>
      <c r="AD26" s="4"/>
      <c r="AE26" s="4"/>
      <c r="AF26" s="4"/>
      <c r="AG26" s="3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</row>
    <row r="27" spans="1:51">
      <c r="A27" s="52">
        <f t="shared" si="2"/>
        <v>2.7642857142857142</v>
      </c>
      <c r="B27" s="51">
        <f t="shared" si="7"/>
        <v>0.5714285714285714</v>
      </c>
      <c r="C27" s="53">
        <f>C7</f>
        <v>6</v>
      </c>
      <c r="D27" s="51">
        <f>D7-2</f>
        <v>18</v>
      </c>
      <c r="E27" s="51">
        <f t="shared" si="11"/>
        <v>70</v>
      </c>
      <c r="F27" s="51">
        <f t="shared" si="11"/>
        <v>12</v>
      </c>
      <c r="G27" s="52">
        <v>5</v>
      </c>
      <c r="H27" s="53">
        <v>10</v>
      </c>
      <c r="I27" s="53">
        <f t="shared" si="0"/>
        <v>7</v>
      </c>
      <c r="J27" s="53">
        <f t="shared" si="1"/>
        <v>19</v>
      </c>
      <c r="K27" s="53">
        <f t="shared" si="3"/>
        <v>614</v>
      </c>
      <c r="L27" s="72">
        <f t="shared" si="9"/>
        <v>25</v>
      </c>
      <c r="M27" s="13">
        <f t="shared" si="4"/>
        <v>2.7642857142857142</v>
      </c>
      <c r="N27" s="12">
        <f t="shared" si="10"/>
        <v>2.6431926526479121</v>
      </c>
      <c r="O27" s="12">
        <f t="shared" si="5"/>
        <v>0.12109306163780209</v>
      </c>
      <c r="P27" s="12">
        <f t="shared" si="6"/>
        <v>1.4663529576816537E-2</v>
      </c>
      <c r="Q27" s="95">
        <v>2.4851609657947691</v>
      </c>
      <c r="R27" s="75"/>
      <c r="S27" s="4"/>
      <c r="T27" s="66"/>
      <c r="U27" s="4"/>
      <c r="V27" s="3"/>
      <c r="W27" s="7"/>
      <c r="X27" s="7"/>
      <c r="Y27" s="3"/>
      <c r="Z27" s="3"/>
      <c r="AA27" s="3"/>
      <c r="AB27" s="3"/>
      <c r="AC27" s="4"/>
      <c r="AD27" s="4"/>
      <c r="AE27" s="4"/>
      <c r="AF27" s="4"/>
      <c r="AG27" s="3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</row>
    <row r="28" spans="1:51">
      <c r="A28" s="55"/>
      <c r="B28" s="56"/>
      <c r="C28" s="56"/>
      <c r="D28" s="55"/>
      <c r="E28" s="56"/>
      <c r="F28" s="56"/>
      <c r="G28" s="56"/>
      <c r="H28" s="56"/>
      <c r="I28" s="56"/>
      <c r="J28" s="57"/>
      <c r="K28" s="49"/>
      <c r="L28" s="72">
        <f t="shared" si="9"/>
        <v>26</v>
      </c>
      <c r="M28" s="13">
        <f t="shared" ref="M28:M52" si="12">A31</f>
        <v>2.4235412474849096</v>
      </c>
      <c r="N28" s="12">
        <f t="shared" si="10"/>
        <v>2.6431926526479121</v>
      </c>
      <c r="O28" s="12">
        <f t="shared" si="5"/>
        <v>-0.21965140516300252</v>
      </c>
      <c r="P28" s="12">
        <f t="shared" si="6"/>
        <v>4.824673979008149E-2</v>
      </c>
      <c r="Q28" s="95">
        <v>2.4917184265010355</v>
      </c>
      <c r="R28" s="75"/>
      <c r="S28" s="4"/>
      <c r="T28" s="66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</row>
    <row r="29" spans="1:51">
      <c r="A29" s="34" t="s">
        <v>8</v>
      </c>
      <c r="B29" s="35" t="s">
        <v>6</v>
      </c>
      <c r="C29" s="36" t="s">
        <v>21</v>
      </c>
      <c r="D29" s="34" t="s">
        <v>0</v>
      </c>
      <c r="E29" s="34" t="s">
        <v>1</v>
      </c>
      <c r="F29" s="34" t="s">
        <v>22</v>
      </c>
      <c r="G29" s="37" t="s">
        <v>23</v>
      </c>
      <c r="H29" s="37" t="s">
        <v>24</v>
      </c>
      <c r="I29" s="37" t="s">
        <v>25</v>
      </c>
      <c r="J29" s="37" t="s">
        <v>26</v>
      </c>
      <c r="K29" s="37" t="s">
        <v>2</v>
      </c>
      <c r="L29" s="72">
        <f t="shared" si="9"/>
        <v>27</v>
      </c>
      <c r="M29" s="13">
        <f t="shared" si="12"/>
        <v>2.5274144869215291</v>
      </c>
      <c r="N29" s="12">
        <f t="shared" si="10"/>
        <v>2.6431926526479121</v>
      </c>
      <c r="O29" s="12">
        <f t="shared" si="5"/>
        <v>-0.115778165726383</v>
      </c>
      <c r="P29" s="12">
        <f t="shared" si="6"/>
        <v>1.3404583658965807E-2</v>
      </c>
      <c r="Q29" s="95">
        <v>2.4950396825396828</v>
      </c>
      <c r="R29" s="75"/>
      <c r="S29" s="4"/>
      <c r="T29" s="66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</row>
    <row r="30" spans="1:51">
      <c r="A30" s="38" t="s">
        <v>27</v>
      </c>
      <c r="B30" s="39" t="s">
        <v>27</v>
      </c>
      <c r="C30" s="40" t="s">
        <v>3</v>
      </c>
      <c r="D30" s="41" t="s">
        <v>3</v>
      </c>
      <c r="E30" s="41" t="s">
        <v>3</v>
      </c>
      <c r="F30" s="58" t="s">
        <v>3</v>
      </c>
      <c r="G30" s="42" t="s">
        <v>3</v>
      </c>
      <c r="H30" s="42" t="s">
        <v>3</v>
      </c>
      <c r="I30" s="42" t="s">
        <v>3</v>
      </c>
      <c r="J30" s="42" t="s">
        <v>3</v>
      </c>
      <c r="K30" s="42" t="s">
        <v>28</v>
      </c>
      <c r="L30" s="72">
        <f t="shared" si="9"/>
        <v>28</v>
      </c>
      <c r="M30" s="13">
        <f t="shared" si="12"/>
        <v>2.6312877263581491</v>
      </c>
      <c r="N30" s="12">
        <f t="shared" si="10"/>
        <v>2.6431926526479121</v>
      </c>
      <c r="O30" s="12">
        <f t="shared" si="5"/>
        <v>-1.1904926289763029E-2</v>
      </c>
      <c r="P30" s="12">
        <f t="shared" si="6"/>
        <v>1.4172726996469092E-4</v>
      </c>
      <c r="Q30" s="96">
        <v>2.4964285714285714</v>
      </c>
      <c r="R30" s="75"/>
      <c r="S30" s="4"/>
      <c r="T30" s="66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</row>
    <row r="31" spans="1:51">
      <c r="A31" s="43">
        <f>(K31/10000*2500)/(E31/100)*10/1000+B31</f>
        <v>2.4235412474849096</v>
      </c>
      <c r="B31" s="43">
        <f>I145</f>
        <v>0.5714285714285714</v>
      </c>
      <c r="C31" s="44">
        <f>C3</f>
        <v>4</v>
      </c>
      <c r="D31" s="43">
        <f>D3</f>
        <v>20</v>
      </c>
      <c r="E31" s="44">
        <f>E3+1</f>
        <v>71</v>
      </c>
      <c r="F31" s="43">
        <f>F3</f>
        <v>12</v>
      </c>
      <c r="G31" s="44">
        <v>5</v>
      </c>
      <c r="H31" s="45">
        <v>10</v>
      </c>
      <c r="I31" s="45">
        <f t="shared" ref="I31:I55" si="13">D31-C31-G31</f>
        <v>11</v>
      </c>
      <c r="J31" s="45">
        <f t="shared" ref="J31:J55" si="14">(E31-2*H31-F31)/2</f>
        <v>19.5</v>
      </c>
      <c r="K31" s="45">
        <f t="shared" si="3"/>
        <v>526</v>
      </c>
      <c r="L31" s="72">
        <f t="shared" si="9"/>
        <v>29</v>
      </c>
      <c r="M31" s="13">
        <f t="shared" si="12"/>
        <v>2.7351609657947682</v>
      </c>
      <c r="N31" s="12">
        <f t="shared" si="10"/>
        <v>2.6431926526479121</v>
      </c>
      <c r="O31" s="12">
        <f t="shared" si="5"/>
        <v>9.1968313146856051E-2</v>
      </c>
      <c r="P31" s="12">
        <f t="shared" si="6"/>
        <v>8.4581706230781751E-3</v>
      </c>
      <c r="Q31" s="95">
        <v>2.5052521008403361</v>
      </c>
      <c r="R31" s="75"/>
      <c r="S31" s="4"/>
      <c r="T31" s="66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</row>
    <row r="32" spans="1:51">
      <c r="A32" s="47">
        <f t="shared" ref="A32:A55" si="15">(K32/10000*2500)/(E32/100)*10/1000+B32</f>
        <v>2.5274144869215291</v>
      </c>
      <c r="B32" s="47">
        <f>B31</f>
        <v>0.5714285714285714</v>
      </c>
      <c r="C32" s="48">
        <f t="shared" ref="C32:D47" si="16">C4</f>
        <v>4.5</v>
      </c>
      <c r="D32" s="47">
        <f t="shared" si="16"/>
        <v>20</v>
      </c>
      <c r="E32" s="48">
        <f>E31</f>
        <v>71</v>
      </c>
      <c r="F32" s="47">
        <f t="shared" ref="F32:F55" si="17">F4</f>
        <v>12</v>
      </c>
      <c r="G32" s="48">
        <v>5</v>
      </c>
      <c r="H32" s="49">
        <v>10</v>
      </c>
      <c r="I32" s="49">
        <f t="shared" si="13"/>
        <v>10.5</v>
      </c>
      <c r="J32" s="49">
        <f t="shared" si="14"/>
        <v>19.5</v>
      </c>
      <c r="K32" s="49">
        <f t="shared" si="3"/>
        <v>555.5</v>
      </c>
      <c r="L32" s="72">
        <f t="shared" si="9"/>
        <v>30</v>
      </c>
      <c r="M32" s="13">
        <f t="shared" si="12"/>
        <v>2.8390342052313882</v>
      </c>
      <c r="N32" s="12">
        <f t="shared" si="10"/>
        <v>2.6431926526479121</v>
      </c>
      <c r="O32" s="12">
        <f t="shared" si="5"/>
        <v>0.19584155258347602</v>
      </c>
      <c r="P32" s="12">
        <f t="shared" si="6"/>
        <v>3.8353913718306404E-2</v>
      </c>
      <c r="Q32" s="95">
        <v>2.5080227743271224</v>
      </c>
      <c r="R32" s="75"/>
      <c r="S32" s="4"/>
      <c r="T32" s="66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</row>
    <row r="33" spans="1:51">
      <c r="A33" s="47">
        <f t="shared" si="15"/>
        <v>2.6312877263581491</v>
      </c>
      <c r="B33" s="47">
        <f t="shared" ref="B33:B55" si="18">B32</f>
        <v>0.5714285714285714</v>
      </c>
      <c r="C33" s="48">
        <f t="shared" si="16"/>
        <v>5</v>
      </c>
      <c r="D33" s="47">
        <f t="shared" si="16"/>
        <v>20</v>
      </c>
      <c r="E33" s="48">
        <f t="shared" ref="E33:E55" si="19">E32</f>
        <v>71</v>
      </c>
      <c r="F33" s="47">
        <f t="shared" si="17"/>
        <v>12</v>
      </c>
      <c r="G33" s="48">
        <v>5</v>
      </c>
      <c r="H33" s="49">
        <v>10</v>
      </c>
      <c r="I33" s="49">
        <f t="shared" si="13"/>
        <v>10</v>
      </c>
      <c r="J33" s="49">
        <f t="shared" si="14"/>
        <v>19.5</v>
      </c>
      <c r="K33" s="49">
        <f t="shared" si="3"/>
        <v>585</v>
      </c>
      <c r="L33" s="72">
        <f t="shared" si="9"/>
        <v>31</v>
      </c>
      <c r="M33" s="13">
        <f t="shared" si="12"/>
        <v>2.4657947686116701</v>
      </c>
      <c r="N33" s="12">
        <f t="shared" si="10"/>
        <v>2.6431926526479121</v>
      </c>
      <c r="O33" s="12">
        <f t="shared" si="5"/>
        <v>-0.17739788403624202</v>
      </c>
      <c r="P33" s="12">
        <f t="shared" si="6"/>
        <v>3.1470009260535968E-2</v>
      </c>
      <c r="Q33" s="95">
        <v>2.5080482897384306</v>
      </c>
      <c r="R33" s="75"/>
      <c r="S33" s="4"/>
      <c r="T33" s="66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</row>
    <row r="34" spans="1:51">
      <c r="A34" s="47">
        <f t="shared" si="15"/>
        <v>2.7351609657947682</v>
      </c>
      <c r="B34" s="47">
        <f t="shared" si="18"/>
        <v>0.5714285714285714</v>
      </c>
      <c r="C34" s="48">
        <f t="shared" si="16"/>
        <v>5.5</v>
      </c>
      <c r="D34" s="47">
        <f t="shared" si="16"/>
        <v>20</v>
      </c>
      <c r="E34" s="48">
        <f t="shared" si="19"/>
        <v>71</v>
      </c>
      <c r="F34" s="47">
        <f t="shared" si="17"/>
        <v>12</v>
      </c>
      <c r="G34" s="48">
        <v>5</v>
      </c>
      <c r="H34" s="49">
        <v>10</v>
      </c>
      <c r="I34" s="49">
        <f t="shared" si="13"/>
        <v>9.5</v>
      </c>
      <c r="J34" s="49">
        <f t="shared" si="14"/>
        <v>19.5</v>
      </c>
      <c r="K34" s="49">
        <f t="shared" si="3"/>
        <v>614.5</v>
      </c>
      <c r="L34" s="72">
        <f t="shared" si="9"/>
        <v>32</v>
      </c>
      <c r="M34" s="13">
        <f t="shared" si="12"/>
        <v>2.5696680080482901</v>
      </c>
      <c r="N34" s="12">
        <f t="shared" si="10"/>
        <v>2.6431926526479121</v>
      </c>
      <c r="O34" s="12">
        <f t="shared" si="5"/>
        <v>-7.3524644599622047E-2</v>
      </c>
      <c r="P34" s="12">
        <f t="shared" si="6"/>
        <v>5.4058733635007315E-3</v>
      </c>
      <c r="Q34" s="95">
        <v>2.5158730158730158</v>
      </c>
      <c r="R34" s="75"/>
      <c r="S34" s="4"/>
      <c r="T34" s="66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</row>
    <row r="35" spans="1:51">
      <c r="A35" s="51">
        <f t="shared" si="15"/>
        <v>2.8390342052313882</v>
      </c>
      <c r="B35" s="51">
        <f t="shared" si="18"/>
        <v>0.5714285714285714</v>
      </c>
      <c r="C35" s="52">
        <f t="shared" si="16"/>
        <v>6</v>
      </c>
      <c r="D35" s="51">
        <f t="shared" si="16"/>
        <v>20</v>
      </c>
      <c r="E35" s="52">
        <f t="shared" si="19"/>
        <v>71</v>
      </c>
      <c r="F35" s="51">
        <f t="shared" si="17"/>
        <v>12</v>
      </c>
      <c r="G35" s="52">
        <v>5</v>
      </c>
      <c r="H35" s="53">
        <v>10</v>
      </c>
      <c r="I35" s="53">
        <f t="shared" si="13"/>
        <v>9</v>
      </c>
      <c r="J35" s="53">
        <f t="shared" si="14"/>
        <v>19.5</v>
      </c>
      <c r="K35" s="53">
        <f t="shared" si="3"/>
        <v>644</v>
      </c>
      <c r="L35" s="72">
        <f t="shared" si="9"/>
        <v>33</v>
      </c>
      <c r="M35" s="13">
        <f t="shared" si="12"/>
        <v>2.6735412474849101</v>
      </c>
      <c r="N35" s="12">
        <f t="shared" si="10"/>
        <v>2.6431926526479121</v>
      </c>
      <c r="O35" s="12">
        <f t="shared" si="5"/>
        <v>3.0348594836997922E-2</v>
      </c>
      <c r="P35" s="12">
        <f t="shared" si="6"/>
        <v>9.2103720858025689E-4</v>
      </c>
      <c r="Q35" s="95">
        <v>2.5199579831932772</v>
      </c>
      <c r="R35" s="75"/>
      <c r="S35" s="4"/>
      <c r="T35" s="66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</row>
    <row r="36" spans="1:51">
      <c r="A36" s="43">
        <f t="shared" si="15"/>
        <v>2.4657947686116701</v>
      </c>
      <c r="B36" s="43">
        <f t="shared" si="18"/>
        <v>0.5714285714285714</v>
      </c>
      <c r="C36" s="44">
        <f t="shared" si="16"/>
        <v>4</v>
      </c>
      <c r="D36" s="43">
        <f t="shared" si="16"/>
        <v>21</v>
      </c>
      <c r="E36" s="44">
        <f t="shared" si="19"/>
        <v>71</v>
      </c>
      <c r="F36" s="43">
        <f t="shared" si="17"/>
        <v>12</v>
      </c>
      <c r="G36" s="44">
        <v>5</v>
      </c>
      <c r="H36" s="45">
        <v>10</v>
      </c>
      <c r="I36" s="45">
        <f t="shared" si="13"/>
        <v>12</v>
      </c>
      <c r="J36" s="45">
        <f t="shared" si="14"/>
        <v>19.5</v>
      </c>
      <c r="K36" s="45">
        <f t="shared" si="3"/>
        <v>538</v>
      </c>
      <c r="L36" s="72">
        <f t="shared" si="9"/>
        <v>34</v>
      </c>
      <c r="M36" s="13">
        <f t="shared" si="12"/>
        <v>2.7774144869215291</v>
      </c>
      <c r="N36" s="12">
        <f t="shared" si="10"/>
        <v>2.6431926526479121</v>
      </c>
      <c r="O36" s="12">
        <f t="shared" si="5"/>
        <v>0.134221834273617</v>
      </c>
      <c r="P36" s="12">
        <f t="shared" si="6"/>
        <v>1.8015500795774308E-2</v>
      </c>
      <c r="Q36" s="96">
        <v>2.5214285714285714</v>
      </c>
      <c r="R36" s="75"/>
      <c r="S36" s="4"/>
      <c r="T36" s="66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</row>
    <row r="37" spans="1:51">
      <c r="A37" s="47">
        <f t="shared" si="15"/>
        <v>2.5696680080482901</v>
      </c>
      <c r="B37" s="47">
        <f t="shared" si="18"/>
        <v>0.5714285714285714</v>
      </c>
      <c r="C37" s="48">
        <f t="shared" si="16"/>
        <v>4.5</v>
      </c>
      <c r="D37" s="47">
        <f t="shared" si="16"/>
        <v>21</v>
      </c>
      <c r="E37" s="48">
        <f t="shared" si="19"/>
        <v>71</v>
      </c>
      <c r="F37" s="47">
        <f t="shared" si="17"/>
        <v>12</v>
      </c>
      <c r="G37" s="48">
        <v>5</v>
      </c>
      <c r="H37" s="49">
        <v>10</v>
      </c>
      <c r="I37" s="49">
        <f t="shared" si="13"/>
        <v>11.5</v>
      </c>
      <c r="J37" s="49">
        <f t="shared" si="14"/>
        <v>19.5</v>
      </c>
      <c r="K37" s="49">
        <f t="shared" si="3"/>
        <v>567.5</v>
      </c>
      <c r="L37" s="72">
        <f t="shared" si="9"/>
        <v>35</v>
      </c>
      <c r="M37" s="13">
        <f t="shared" si="12"/>
        <v>2.8812877263581491</v>
      </c>
      <c r="N37" s="12">
        <f t="shared" si="10"/>
        <v>2.6431926526479121</v>
      </c>
      <c r="O37" s="12">
        <f t="shared" si="5"/>
        <v>0.23809507371023697</v>
      </c>
      <c r="P37" s="12">
        <f t="shared" si="6"/>
        <v>5.6689264125083176E-2</v>
      </c>
      <c r="Q37" s="95">
        <v>2.5274144869215291</v>
      </c>
      <c r="R37" s="75"/>
      <c r="S37" s="4"/>
      <c r="T37" s="66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</row>
    <row r="38" spans="1:51">
      <c r="A38" s="47">
        <f t="shared" si="15"/>
        <v>2.6735412474849101</v>
      </c>
      <c r="B38" s="47">
        <f t="shared" si="18"/>
        <v>0.5714285714285714</v>
      </c>
      <c r="C38" s="48">
        <f t="shared" si="16"/>
        <v>5</v>
      </c>
      <c r="D38" s="47">
        <f t="shared" si="16"/>
        <v>21</v>
      </c>
      <c r="E38" s="48">
        <f t="shared" si="19"/>
        <v>71</v>
      </c>
      <c r="F38" s="47">
        <f t="shared" si="17"/>
        <v>12</v>
      </c>
      <c r="G38" s="48">
        <v>5</v>
      </c>
      <c r="H38" s="49">
        <v>10</v>
      </c>
      <c r="I38" s="49">
        <f t="shared" si="13"/>
        <v>11</v>
      </c>
      <c r="J38" s="49">
        <f t="shared" si="14"/>
        <v>19.5</v>
      </c>
      <c r="K38" s="49">
        <f t="shared" si="3"/>
        <v>597</v>
      </c>
      <c r="L38" s="72">
        <f t="shared" si="9"/>
        <v>36</v>
      </c>
      <c r="M38" s="13">
        <f t="shared" si="12"/>
        <v>2.5080482897384306</v>
      </c>
      <c r="N38" s="12">
        <f t="shared" si="10"/>
        <v>2.6431926526479121</v>
      </c>
      <c r="O38" s="12">
        <f t="shared" si="5"/>
        <v>-0.13514436290948151</v>
      </c>
      <c r="P38" s="12">
        <f t="shared" si="6"/>
        <v>1.8263998826209642E-2</v>
      </c>
      <c r="Q38" s="95">
        <v>2.5351966873706004</v>
      </c>
      <c r="R38" s="75"/>
      <c r="S38" s="4"/>
      <c r="T38" s="66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</row>
    <row r="39" spans="1:51">
      <c r="A39" s="47">
        <f t="shared" si="15"/>
        <v>2.7774144869215291</v>
      </c>
      <c r="B39" s="47">
        <f t="shared" si="18"/>
        <v>0.5714285714285714</v>
      </c>
      <c r="C39" s="48">
        <f t="shared" si="16"/>
        <v>5.5</v>
      </c>
      <c r="D39" s="47">
        <f t="shared" si="16"/>
        <v>21</v>
      </c>
      <c r="E39" s="48">
        <f t="shared" si="19"/>
        <v>71</v>
      </c>
      <c r="F39" s="47">
        <f t="shared" si="17"/>
        <v>12</v>
      </c>
      <c r="G39" s="48">
        <v>5</v>
      </c>
      <c r="H39" s="49">
        <v>10</v>
      </c>
      <c r="I39" s="49">
        <f t="shared" si="13"/>
        <v>10.5</v>
      </c>
      <c r="J39" s="49">
        <f t="shared" si="14"/>
        <v>19.5</v>
      </c>
      <c r="K39" s="49">
        <f t="shared" si="3"/>
        <v>626.5</v>
      </c>
      <c r="L39" s="72">
        <f t="shared" si="9"/>
        <v>37</v>
      </c>
      <c r="M39" s="13">
        <f t="shared" si="12"/>
        <v>2.6119215291750502</v>
      </c>
      <c r="N39" s="12">
        <f t="shared" si="10"/>
        <v>2.6431926526479121</v>
      </c>
      <c r="O39" s="12">
        <f t="shared" si="5"/>
        <v>-3.1271123472861984E-2</v>
      </c>
      <c r="P39" s="12">
        <f t="shared" si="6"/>
        <v>9.7788316325497977E-4</v>
      </c>
      <c r="Q39" s="95">
        <v>2.5367063492063493</v>
      </c>
      <c r="R39" s="75"/>
      <c r="S39" s="4"/>
      <c r="T39" s="66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</row>
    <row r="40" spans="1:51">
      <c r="A40" s="51">
        <f t="shared" si="15"/>
        <v>2.8812877263581491</v>
      </c>
      <c r="B40" s="51">
        <f t="shared" si="18"/>
        <v>0.5714285714285714</v>
      </c>
      <c r="C40" s="52">
        <f t="shared" si="16"/>
        <v>6</v>
      </c>
      <c r="D40" s="51">
        <f t="shared" si="16"/>
        <v>21</v>
      </c>
      <c r="E40" s="52">
        <f t="shared" si="19"/>
        <v>71</v>
      </c>
      <c r="F40" s="51">
        <f t="shared" si="17"/>
        <v>12</v>
      </c>
      <c r="G40" s="52">
        <v>5</v>
      </c>
      <c r="H40" s="53">
        <v>10</v>
      </c>
      <c r="I40" s="53">
        <f t="shared" si="13"/>
        <v>10</v>
      </c>
      <c r="J40" s="53">
        <f t="shared" si="14"/>
        <v>19.5</v>
      </c>
      <c r="K40" s="53">
        <f t="shared" si="3"/>
        <v>656</v>
      </c>
      <c r="L40" s="72">
        <f t="shared" si="9"/>
        <v>38</v>
      </c>
      <c r="M40" s="13">
        <f t="shared" si="12"/>
        <v>2.7157947686116701</v>
      </c>
      <c r="N40" s="12">
        <f t="shared" si="10"/>
        <v>2.6431926526479121</v>
      </c>
      <c r="O40" s="12">
        <f t="shared" si="5"/>
        <v>7.2602115963757985E-2</v>
      </c>
      <c r="P40" s="12">
        <f t="shared" si="6"/>
        <v>5.2710672424149622E-3</v>
      </c>
      <c r="Q40" s="96">
        <v>2.5392857142857146</v>
      </c>
      <c r="R40" s="75"/>
      <c r="S40" s="4"/>
      <c r="T40" s="66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</row>
    <row r="41" spans="1:51">
      <c r="A41" s="43">
        <f t="shared" si="15"/>
        <v>2.5080482897384306</v>
      </c>
      <c r="B41" s="43">
        <f t="shared" si="18"/>
        <v>0.5714285714285714</v>
      </c>
      <c r="C41" s="44">
        <f t="shared" si="16"/>
        <v>4</v>
      </c>
      <c r="D41" s="43">
        <f t="shared" si="16"/>
        <v>22</v>
      </c>
      <c r="E41" s="44">
        <f t="shared" si="19"/>
        <v>71</v>
      </c>
      <c r="F41" s="43">
        <f t="shared" si="17"/>
        <v>12</v>
      </c>
      <c r="G41" s="44">
        <v>5</v>
      </c>
      <c r="H41" s="45">
        <v>10</v>
      </c>
      <c r="I41" s="45">
        <f t="shared" si="13"/>
        <v>13</v>
      </c>
      <c r="J41" s="45">
        <f t="shared" si="14"/>
        <v>19.5</v>
      </c>
      <c r="K41" s="45">
        <f t="shared" si="3"/>
        <v>550</v>
      </c>
      <c r="L41" s="72">
        <f t="shared" si="9"/>
        <v>39</v>
      </c>
      <c r="M41" s="13">
        <f t="shared" si="12"/>
        <v>2.8196680080482901</v>
      </c>
      <c r="N41" s="12">
        <f t="shared" si="10"/>
        <v>2.6431926526479121</v>
      </c>
      <c r="O41" s="12">
        <f t="shared" si="5"/>
        <v>0.17647535540037795</v>
      </c>
      <c r="P41" s="12">
        <f t="shared" si="6"/>
        <v>3.1143551063689708E-2</v>
      </c>
      <c r="Q41" s="95">
        <v>2.5467806841046277</v>
      </c>
      <c r="R41" s="75"/>
      <c r="S41" s="4"/>
      <c r="T41" s="66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</row>
    <row r="42" spans="1:51">
      <c r="A42" s="47">
        <f t="shared" si="15"/>
        <v>2.6119215291750502</v>
      </c>
      <c r="B42" s="47">
        <f t="shared" si="18"/>
        <v>0.5714285714285714</v>
      </c>
      <c r="C42" s="48">
        <f t="shared" si="16"/>
        <v>4.5</v>
      </c>
      <c r="D42" s="47">
        <f t="shared" si="16"/>
        <v>22</v>
      </c>
      <c r="E42" s="48">
        <f t="shared" si="19"/>
        <v>71</v>
      </c>
      <c r="F42" s="47">
        <f t="shared" si="17"/>
        <v>12</v>
      </c>
      <c r="G42" s="48">
        <v>5</v>
      </c>
      <c r="H42" s="49">
        <v>10</v>
      </c>
      <c r="I42" s="49">
        <f t="shared" si="13"/>
        <v>12.5</v>
      </c>
      <c r="J42" s="49">
        <f t="shared" si="14"/>
        <v>19.5</v>
      </c>
      <c r="K42" s="49">
        <f t="shared" si="3"/>
        <v>579.5</v>
      </c>
      <c r="L42" s="72">
        <f t="shared" si="9"/>
        <v>40</v>
      </c>
      <c r="M42" s="13">
        <f t="shared" si="12"/>
        <v>2.9235412474849101</v>
      </c>
      <c r="N42" s="12">
        <f t="shared" si="10"/>
        <v>2.6431926526479121</v>
      </c>
      <c r="O42" s="12">
        <f t="shared" si="5"/>
        <v>0.28034859483699792</v>
      </c>
      <c r="P42" s="12">
        <f t="shared" si="6"/>
        <v>7.8595334627079225E-2</v>
      </c>
      <c r="Q42" s="95">
        <v>2.5493697478991595</v>
      </c>
      <c r="R42" s="75"/>
      <c r="S42" s="4"/>
      <c r="T42" s="66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</row>
    <row r="43" spans="1:51">
      <c r="A43" s="47">
        <f t="shared" si="15"/>
        <v>2.7157947686116701</v>
      </c>
      <c r="B43" s="47">
        <f t="shared" si="18"/>
        <v>0.5714285714285714</v>
      </c>
      <c r="C43" s="48">
        <f t="shared" si="16"/>
        <v>5</v>
      </c>
      <c r="D43" s="47">
        <f t="shared" si="16"/>
        <v>22</v>
      </c>
      <c r="E43" s="48">
        <f t="shared" si="19"/>
        <v>71</v>
      </c>
      <c r="F43" s="47">
        <f t="shared" si="17"/>
        <v>12</v>
      </c>
      <c r="G43" s="48">
        <v>5</v>
      </c>
      <c r="H43" s="49">
        <v>10</v>
      </c>
      <c r="I43" s="49">
        <f t="shared" si="13"/>
        <v>12</v>
      </c>
      <c r="J43" s="49">
        <f t="shared" si="14"/>
        <v>19.5</v>
      </c>
      <c r="K43" s="49">
        <f t="shared" si="3"/>
        <v>609</v>
      </c>
      <c r="L43" s="72">
        <f t="shared" si="9"/>
        <v>41</v>
      </c>
      <c r="M43" s="13">
        <f t="shared" si="12"/>
        <v>2.3812877263581491</v>
      </c>
      <c r="N43" s="12">
        <f t="shared" si="10"/>
        <v>2.6431926526479121</v>
      </c>
      <c r="O43" s="12">
        <f t="shared" si="5"/>
        <v>-0.26190492628976303</v>
      </c>
      <c r="P43" s="12">
        <f t="shared" si="6"/>
        <v>6.8594190414846212E-2</v>
      </c>
      <c r="Q43" s="95">
        <v>2.5515010351966874</v>
      </c>
      <c r="R43" s="75"/>
      <c r="S43" s="4"/>
      <c r="T43" s="66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</row>
    <row r="44" spans="1:51">
      <c r="A44" s="47">
        <f t="shared" si="15"/>
        <v>2.8196680080482901</v>
      </c>
      <c r="B44" s="47">
        <f t="shared" si="18"/>
        <v>0.5714285714285714</v>
      </c>
      <c r="C44" s="48">
        <f t="shared" si="16"/>
        <v>5.5</v>
      </c>
      <c r="D44" s="47">
        <f t="shared" si="16"/>
        <v>22</v>
      </c>
      <c r="E44" s="48">
        <f t="shared" si="19"/>
        <v>71</v>
      </c>
      <c r="F44" s="47">
        <f t="shared" si="17"/>
        <v>12</v>
      </c>
      <c r="G44" s="48">
        <v>5</v>
      </c>
      <c r="H44" s="49">
        <v>10</v>
      </c>
      <c r="I44" s="49">
        <f t="shared" si="13"/>
        <v>11.5</v>
      </c>
      <c r="J44" s="49">
        <f t="shared" si="14"/>
        <v>19.5</v>
      </c>
      <c r="K44" s="49">
        <f t="shared" si="3"/>
        <v>638.5</v>
      </c>
      <c r="L44" s="72">
        <f t="shared" si="9"/>
        <v>42</v>
      </c>
      <c r="M44" s="13">
        <f t="shared" si="12"/>
        <v>2.4851609657947691</v>
      </c>
      <c r="N44" s="12">
        <f t="shared" si="10"/>
        <v>2.6431926526479121</v>
      </c>
      <c r="O44" s="12">
        <f t="shared" si="5"/>
        <v>-0.15803168685314306</v>
      </c>
      <c r="P44" s="12">
        <f t="shared" si="6"/>
        <v>2.497401404964987E-2</v>
      </c>
      <c r="Q44" s="96">
        <v>2.5571428571428569</v>
      </c>
      <c r="R44" s="75"/>
      <c r="S44" s="4"/>
      <c r="T44" s="66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</row>
    <row r="45" spans="1:51">
      <c r="A45" s="51">
        <f t="shared" si="15"/>
        <v>2.9235412474849101</v>
      </c>
      <c r="B45" s="51">
        <f t="shared" si="18"/>
        <v>0.5714285714285714</v>
      </c>
      <c r="C45" s="52">
        <f t="shared" si="16"/>
        <v>6</v>
      </c>
      <c r="D45" s="51">
        <f t="shared" si="16"/>
        <v>22</v>
      </c>
      <c r="E45" s="52">
        <f t="shared" si="19"/>
        <v>71</v>
      </c>
      <c r="F45" s="51">
        <f t="shared" si="17"/>
        <v>12</v>
      </c>
      <c r="G45" s="52">
        <v>5</v>
      </c>
      <c r="H45" s="53">
        <v>10</v>
      </c>
      <c r="I45" s="53">
        <f t="shared" si="13"/>
        <v>11</v>
      </c>
      <c r="J45" s="53">
        <f t="shared" si="14"/>
        <v>19.5</v>
      </c>
      <c r="K45" s="53">
        <f t="shared" si="3"/>
        <v>668</v>
      </c>
      <c r="L45" s="72">
        <f t="shared" si="9"/>
        <v>43</v>
      </c>
      <c r="M45" s="13">
        <f t="shared" si="12"/>
        <v>2.5890342052313882</v>
      </c>
      <c r="N45" s="12">
        <f t="shared" si="10"/>
        <v>2.6431926526479121</v>
      </c>
      <c r="O45" s="12">
        <f t="shared" si="5"/>
        <v>-5.415844741652398E-2</v>
      </c>
      <c r="P45" s="12">
        <f t="shared" si="6"/>
        <v>2.9331374265683932E-3</v>
      </c>
      <c r="Q45" s="95">
        <v>2.5575396825396828</v>
      </c>
      <c r="R45" s="75"/>
      <c r="S45" s="4"/>
      <c r="T45" s="66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</row>
    <row r="46" spans="1:51">
      <c r="A46" s="43">
        <f t="shared" si="15"/>
        <v>2.3812877263581491</v>
      </c>
      <c r="B46" s="43">
        <f t="shared" si="18"/>
        <v>0.5714285714285714</v>
      </c>
      <c r="C46" s="44">
        <f t="shared" si="16"/>
        <v>4</v>
      </c>
      <c r="D46" s="43">
        <f t="shared" si="16"/>
        <v>19</v>
      </c>
      <c r="E46" s="44">
        <f t="shared" si="19"/>
        <v>71</v>
      </c>
      <c r="F46" s="43">
        <f t="shared" si="17"/>
        <v>12</v>
      </c>
      <c r="G46" s="44">
        <v>5</v>
      </c>
      <c r="H46" s="45">
        <v>10</v>
      </c>
      <c r="I46" s="45">
        <f t="shared" si="13"/>
        <v>10</v>
      </c>
      <c r="J46" s="45">
        <f t="shared" si="14"/>
        <v>19.5</v>
      </c>
      <c r="K46" s="45">
        <f t="shared" si="3"/>
        <v>514</v>
      </c>
      <c r="L46" s="72">
        <f t="shared" si="9"/>
        <v>44</v>
      </c>
      <c r="M46" s="13">
        <f t="shared" si="12"/>
        <v>2.6929074446680081</v>
      </c>
      <c r="N46" s="12">
        <f t="shared" si="10"/>
        <v>2.6431926526479121</v>
      </c>
      <c r="O46" s="12">
        <f t="shared" si="5"/>
        <v>4.9714792020095988E-2</v>
      </c>
      <c r="P46" s="12">
        <f t="shared" si="6"/>
        <v>2.4715605456013998E-3</v>
      </c>
      <c r="Q46" s="95">
        <v>2.5640756302521006</v>
      </c>
      <c r="R46" s="75"/>
      <c r="S46" s="4"/>
      <c r="T46" s="66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</row>
    <row r="47" spans="1:51">
      <c r="A47" s="47">
        <f t="shared" si="15"/>
        <v>2.4851609657947691</v>
      </c>
      <c r="B47" s="47">
        <f t="shared" si="18"/>
        <v>0.5714285714285714</v>
      </c>
      <c r="C47" s="48">
        <f t="shared" si="16"/>
        <v>4.5</v>
      </c>
      <c r="D47" s="47">
        <f t="shared" si="16"/>
        <v>19</v>
      </c>
      <c r="E47" s="48">
        <f t="shared" si="19"/>
        <v>71</v>
      </c>
      <c r="F47" s="47">
        <f t="shared" si="17"/>
        <v>12</v>
      </c>
      <c r="G47" s="48">
        <v>5</v>
      </c>
      <c r="H47" s="49">
        <v>10</v>
      </c>
      <c r="I47" s="49">
        <f t="shared" si="13"/>
        <v>9.5</v>
      </c>
      <c r="J47" s="49">
        <f t="shared" si="14"/>
        <v>19.5</v>
      </c>
      <c r="K47" s="49">
        <f t="shared" si="3"/>
        <v>543.5</v>
      </c>
      <c r="L47" s="72">
        <f t="shared" si="9"/>
        <v>45</v>
      </c>
      <c r="M47" s="13">
        <f t="shared" si="12"/>
        <v>2.7967806841046281</v>
      </c>
      <c r="N47" s="12">
        <f t="shared" si="10"/>
        <v>2.6431926526479121</v>
      </c>
      <c r="O47" s="12">
        <f t="shared" si="5"/>
        <v>0.15358803145671596</v>
      </c>
      <c r="P47" s="12">
        <f t="shared" si="6"/>
        <v>2.3589283406749172E-2</v>
      </c>
      <c r="Q47" s="95">
        <v>2.5678053830227743</v>
      </c>
      <c r="R47" s="75"/>
      <c r="S47" s="4"/>
      <c r="T47" s="66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</row>
    <row r="48" spans="1:51">
      <c r="A48" s="47">
        <f t="shared" si="15"/>
        <v>2.5890342052313882</v>
      </c>
      <c r="B48" s="47">
        <f t="shared" si="18"/>
        <v>0.5714285714285714</v>
      </c>
      <c r="C48" s="48">
        <f t="shared" ref="C48:D55" si="20">C20</f>
        <v>5</v>
      </c>
      <c r="D48" s="47">
        <f t="shared" si="20"/>
        <v>19</v>
      </c>
      <c r="E48" s="48">
        <f t="shared" si="19"/>
        <v>71</v>
      </c>
      <c r="F48" s="47">
        <f t="shared" si="17"/>
        <v>12</v>
      </c>
      <c r="G48" s="48">
        <v>5</v>
      </c>
      <c r="H48" s="49">
        <v>10</v>
      </c>
      <c r="I48" s="49">
        <f t="shared" si="13"/>
        <v>9</v>
      </c>
      <c r="J48" s="49">
        <f t="shared" si="14"/>
        <v>19.5</v>
      </c>
      <c r="K48" s="49">
        <f t="shared" si="3"/>
        <v>573</v>
      </c>
      <c r="L48" s="72">
        <f t="shared" si="9"/>
        <v>46</v>
      </c>
      <c r="M48" s="13">
        <f t="shared" si="12"/>
        <v>2.3390342052313882</v>
      </c>
      <c r="N48" s="12">
        <f t="shared" si="10"/>
        <v>2.6431926526479121</v>
      </c>
      <c r="O48" s="12">
        <f t="shared" si="5"/>
        <v>-0.30415844741652398</v>
      </c>
      <c r="P48" s="12">
        <f t="shared" si="6"/>
        <v>9.2512361134830384E-2</v>
      </c>
      <c r="Q48" s="95">
        <v>2.5696680080482901</v>
      </c>
      <c r="R48" s="75"/>
      <c r="S48" s="4"/>
      <c r="T48" s="66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</row>
    <row r="49" spans="1:51">
      <c r="A49" s="47">
        <f t="shared" si="15"/>
        <v>2.6929074446680081</v>
      </c>
      <c r="B49" s="47">
        <f t="shared" si="18"/>
        <v>0.5714285714285714</v>
      </c>
      <c r="C49" s="48">
        <f t="shared" si="20"/>
        <v>5.5</v>
      </c>
      <c r="D49" s="47">
        <f t="shared" si="20"/>
        <v>19</v>
      </c>
      <c r="E49" s="48">
        <f t="shared" si="19"/>
        <v>71</v>
      </c>
      <c r="F49" s="47">
        <f t="shared" si="17"/>
        <v>12</v>
      </c>
      <c r="G49" s="48">
        <v>5</v>
      </c>
      <c r="H49" s="49">
        <v>10</v>
      </c>
      <c r="I49" s="49">
        <f t="shared" si="13"/>
        <v>8.5</v>
      </c>
      <c r="J49" s="49">
        <f t="shared" si="14"/>
        <v>19.5</v>
      </c>
      <c r="K49" s="49">
        <f t="shared" si="3"/>
        <v>602.5</v>
      </c>
      <c r="L49" s="72">
        <f t="shared" si="9"/>
        <v>47</v>
      </c>
      <c r="M49" s="13">
        <f t="shared" si="12"/>
        <v>2.4429074446680081</v>
      </c>
      <c r="N49" s="12">
        <f t="shared" si="10"/>
        <v>2.6431926526479121</v>
      </c>
      <c r="O49" s="12">
        <f t="shared" si="5"/>
        <v>-0.20028520797990401</v>
      </c>
      <c r="P49" s="12">
        <f t="shared" si="6"/>
        <v>4.0114164535553408E-2</v>
      </c>
      <c r="Q49" s="95">
        <v>2.5783730158730158</v>
      </c>
      <c r="R49" s="75"/>
      <c r="S49" s="4"/>
      <c r="T49" s="66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</row>
    <row r="50" spans="1:51">
      <c r="A50" s="51">
        <f t="shared" si="15"/>
        <v>2.7967806841046281</v>
      </c>
      <c r="B50" s="51">
        <f t="shared" si="18"/>
        <v>0.5714285714285714</v>
      </c>
      <c r="C50" s="52">
        <f t="shared" si="20"/>
        <v>6</v>
      </c>
      <c r="D50" s="51">
        <f t="shared" si="20"/>
        <v>19</v>
      </c>
      <c r="E50" s="52">
        <f t="shared" si="19"/>
        <v>71</v>
      </c>
      <c r="F50" s="51">
        <f t="shared" si="17"/>
        <v>12</v>
      </c>
      <c r="G50" s="52">
        <v>5</v>
      </c>
      <c r="H50" s="53">
        <v>10</v>
      </c>
      <c r="I50" s="53">
        <f t="shared" si="13"/>
        <v>8</v>
      </c>
      <c r="J50" s="53">
        <f t="shared" si="14"/>
        <v>19.5</v>
      </c>
      <c r="K50" s="53">
        <f t="shared" si="3"/>
        <v>632</v>
      </c>
      <c r="L50" s="72">
        <f t="shared" si="9"/>
        <v>48</v>
      </c>
      <c r="M50" s="13">
        <f t="shared" si="12"/>
        <v>2.5467806841046277</v>
      </c>
      <c r="N50" s="12">
        <f t="shared" si="10"/>
        <v>2.6431926526479121</v>
      </c>
      <c r="O50" s="12">
        <f t="shared" si="5"/>
        <v>-9.6411968543284488E-2</v>
      </c>
      <c r="P50" s="12">
        <f t="shared" si="6"/>
        <v>9.2952676783912783E-3</v>
      </c>
      <c r="Q50" s="95">
        <v>2.5787815126050422</v>
      </c>
      <c r="R50" s="75"/>
      <c r="S50" s="4"/>
      <c r="T50" s="66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</row>
    <row r="51" spans="1:51">
      <c r="A51" s="47">
        <f t="shared" si="15"/>
        <v>2.3390342052313882</v>
      </c>
      <c r="B51" s="43">
        <f t="shared" si="18"/>
        <v>0.5714285714285714</v>
      </c>
      <c r="C51" s="44">
        <f t="shared" si="20"/>
        <v>4</v>
      </c>
      <c r="D51" s="43">
        <f t="shared" si="20"/>
        <v>18</v>
      </c>
      <c r="E51" s="44">
        <f t="shared" si="19"/>
        <v>71</v>
      </c>
      <c r="F51" s="43">
        <f t="shared" si="17"/>
        <v>12</v>
      </c>
      <c r="G51" s="44">
        <v>5</v>
      </c>
      <c r="H51" s="45">
        <v>10</v>
      </c>
      <c r="I51" s="45">
        <f t="shared" si="13"/>
        <v>9</v>
      </c>
      <c r="J51" s="45">
        <f t="shared" si="14"/>
        <v>19.5</v>
      </c>
      <c r="K51" s="45">
        <f t="shared" si="3"/>
        <v>502</v>
      </c>
      <c r="L51" s="72">
        <f t="shared" si="9"/>
        <v>49</v>
      </c>
      <c r="M51" s="13">
        <f t="shared" si="12"/>
        <v>2.6506539235412481</v>
      </c>
      <c r="N51" s="12">
        <f t="shared" si="10"/>
        <v>2.6431926526479121</v>
      </c>
      <c r="O51" s="12">
        <f t="shared" si="5"/>
        <v>7.4612708933359251E-3</v>
      </c>
      <c r="P51" s="12">
        <f t="shared" si="6"/>
        <v>5.5670563343741875E-5</v>
      </c>
      <c r="Q51" s="96">
        <v>2.5821428571428573</v>
      </c>
      <c r="R51" s="75"/>
      <c r="S51" s="4"/>
      <c r="T51" s="66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</row>
    <row r="52" spans="1:51">
      <c r="A52" s="47">
        <f t="shared" si="15"/>
        <v>2.4429074446680081</v>
      </c>
      <c r="B52" s="47">
        <f t="shared" si="18"/>
        <v>0.5714285714285714</v>
      </c>
      <c r="C52" s="48">
        <f t="shared" si="20"/>
        <v>4.5</v>
      </c>
      <c r="D52" s="47">
        <f t="shared" si="20"/>
        <v>18</v>
      </c>
      <c r="E52" s="48">
        <f t="shared" si="19"/>
        <v>71</v>
      </c>
      <c r="F52" s="47">
        <f t="shared" si="17"/>
        <v>12</v>
      </c>
      <c r="G52" s="48">
        <v>5</v>
      </c>
      <c r="H52" s="49">
        <v>10</v>
      </c>
      <c r="I52" s="49">
        <f t="shared" si="13"/>
        <v>8.5</v>
      </c>
      <c r="J52" s="49">
        <f t="shared" si="14"/>
        <v>19.5</v>
      </c>
      <c r="K52" s="49">
        <f t="shared" si="3"/>
        <v>531.5</v>
      </c>
      <c r="L52" s="72">
        <f t="shared" si="9"/>
        <v>50</v>
      </c>
      <c r="M52" s="13">
        <f t="shared" si="12"/>
        <v>2.7545271629778671</v>
      </c>
      <c r="N52" s="12">
        <f t="shared" si="10"/>
        <v>2.6431926526479121</v>
      </c>
      <c r="O52" s="12">
        <f t="shared" si="5"/>
        <v>0.11133451032995501</v>
      </c>
      <c r="P52" s="12">
        <f t="shared" si="6"/>
        <v>1.2395373190410858E-2</v>
      </c>
      <c r="Q52" s="95">
        <v>2.5890342052313882</v>
      </c>
      <c r="R52" s="75"/>
      <c r="S52" s="4"/>
      <c r="T52" s="66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</row>
    <row r="53" spans="1:51">
      <c r="A53" s="47">
        <f t="shared" si="15"/>
        <v>2.5467806841046277</v>
      </c>
      <c r="B53" s="47">
        <f t="shared" si="18"/>
        <v>0.5714285714285714</v>
      </c>
      <c r="C53" s="48">
        <f t="shared" si="20"/>
        <v>5</v>
      </c>
      <c r="D53" s="47">
        <f t="shared" si="20"/>
        <v>18</v>
      </c>
      <c r="E53" s="48">
        <f t="shared" si="19"/>
        <v>71</v>
      </c>
      <c r="F53" s="47">
        <f t="shared" si="17"/>
        <v>12</v>
      </c>
      <c r="G53" s="48">
        <v>5</v>
      </c>
      <c r="H53" s="49">
        <v>10</v>
      </c>
      <c r="I53" s="49">
        <f t="shared" si="13"/>
        <v>8</v>
      </c>
      <c r="J53" s="49">
        <f t="shared" si="14"/>
        <v>19.5</v>
      </c>
      <c r="K53" s="49">
        <f t="shared" si="3"/>
        <v>561</v>
      </c>
      <c r="L53" s="72">
        <f t="shared" si="9"/>
        <v>51</v>
      </c>
      <c r="M53" s="13">
        <f t="shared" ref="M53:M77" si="21">A59</f>
        <v>2.4117063492063493</v>
      </c>
      <c r="N53" s="12">
        <f t="shared" si="10"/>
        <v>2.6431926526479121</v>
      </c>
      <c r="O53" s="12">
        <f t="shared" si="5"/>
        <v>-0.23148630344156285</v>
      </c>
      <c r="P53" s="12">
        <f t="shared" si="6"/>
        <v>5.358590868103931E-2</v>
      </c>
      <c r="Q53" s="95">
        <v>2.5949792960662528</v>
      </c>
      <c r="R53" s="75"/>
      <c r="S53" s="4"/>
      <c r="T53" s="66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</row>
    <row r="54" spans="1:51">
      <c r="A54" s="47">
        <f t="shared" si="15"/>
        <v>2.6506539235412481</v>
      </c>
      <c r="B54" s="47">
        <f t="shared" si="18"/>
        <v>0.5714285714285714</v>
      </c>
      <c r="C54" s="48">
        <f t="shared" si="20"/>
        <v>5.5</v>
      </c>
      <c r="D54" s="47">
        <f t="shared" si="20"/>
        <v>18</v>
      </c>
      <c r="E54" s="48">
        <f t="shared" si="19"/>
        <v>71</v>
      </c>
      <c r="F54" s="47">
        <f t="shared" si="17"/>
        <v>12</v>
      </c>
      <c r="G54" s="48">
        <v>5</v>
      </c>
      <c r="H54" s="49">
        <v>10</v>
      </c>
      <c r="I54" s="49">
        <f t="shared" si="13"/>
        <v>7.5</v>
      </c>
      <c r="J54" s="49">
        <f t="shared" si="14"/>
        <v>19.5</v>
      </c>
      <c r="K54" s="49">
        <f t="shared" si="3"/>
        <v>590.5</v>
      </c>
      <c r="L54" s="72">
        <f t="shared" si="9"/>
        <v>52</v>
      </c>
      <c r="M54" s="13">
        <f t="shared" si="21"/>
        <v>2.5158730158730158</v>
      </c>
      <c r="N54" s="12">
        <f t="shared" si="10"/>
        <v>2.6431926526479121</v>
      </c>
      <c r="O54" s="12">
        <f t="shared" si="5"/>
        <v>-0.12731963677489633</v>
      </c>
      <c r="P54" s="12">
        <f t="shared" si="6"/>
        <v>1.6210289908491535E-2</v>
      </c>
      <c r="Q54" s="95">
        <v>2.5992063492063489</v>
      </c>
      <c r="R54" s="75"/>
      <c r="S54" s="4"/>
      <c r="T54" s="66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</row>
    <row r="55" spans="1:51">
      <c r="A55" s="51">
        <f t="shared" si="15"/>
        <v>2.7545271629778671</v>
      </c>
      <c r="B55" s="51">
        <f t="shared" si="18"/>
        <v>0.5714285714285714</v>
      </c>
      <c r="C55" s="52">
        <f t="shared" si="20"/>
        <v>6</v>
      </c>
      <c r="D55" s="51">
        <f t="shared" si="20"/>
        <v>18</v>
      </c>
      <c r="E55" s="52">
        <f t="shared" si="19"/>
        <v>71</v>
      </c>
      <c r="F55" s="51">
        <f t="shared" si="17"/>
        <v>12</v>
      </c>
      <c r="G55" s="52">
        <v>5</v>
      </c>
      <c r="H55" s="53">
        <v>10</v>
      </c>
      <c r="I55" s="53">
        <f t="shared" si="13"/>
        <v>7</v>
      </c>
      <c r="J55" s="53">
        <f t="shared" si="14"/>
        <v>19.5</v>
      </c>
      <c r="K55" s="53">
        <f t="shared" si="3"/>
        <v>620</v>
      </c>
      <c r="L55" s="72">
        <f t="shared" si="9"/>
        <v>53</v>
      </c>
      <c r="M55" s="13">
        <f t="shared" si="21"/>
        <v>2.6200396825396828</v>
      </c>
      <c r="N55" s="12">
        <f t="shared" si="10"/>
        <v>2.6431926526479121</v>
      </c>
      <c r="O55" s="12">
        <f t="shared" si="5"/>
        <v>-2.3152970108229365E-2</v>
      </c>
      <c r="P55" s="12">
        <f t="shared" si="6"/>
        <v>5.3606002483256253E-4</v>
      </c>
      <c r="Q55" s="96">
        <v>2.5999999999999996</v>
      </c>
      <c r="R55" s="75"/>
      <c r="S55" s="4"/>
      <c r="T55" s="66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</row>
    <row r="56" spans="1:51">
      <c r="A56" s="56"/>
      <c r="B56" s="56"/>
      <c r="C56" s="56"/>
      <c r="D56" s="55"/>
      <c r="E56" s="56"/>
      <c r="F56" s="56"/>
      <c r="G56" s="56"/>
      <c r="H56" s="56"/>
      <c r="I56" s="56"/>
      <c r="J56" s="57"/>
      <c r="K56" s="49"/>
      <c r="L56" s="72">
        <f t="shared" si="9"/>
        <v>54</v>
      </c>
      <c r="M56" s="13">
        <f t="shared" si="21"/>
        <v>2.7242063492063489</v>
      </c>
      <c r="N56" s="12">
        <f t="shared" si="10"/>
        <v>2.6431926526479121</v>
      </c>
      <c r="O56" s="12">
        <f t="shared" si="5"/>
        <v>8.101369655843671E-2</v>
      </c>
      <c r="P56" s="12">
        <f t="shared" si="6"/>
        <v>6.5632190300624598E-3</v>
      </c>
      <c r="Q56" s="95">
        <v>2.6081932773109244</v>
      </c>
      <c r="R56" s="75"/>
      <c r="S56" s="4"/>
      <c r="T56" s="66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</row>
    <row r="57" spans="1:51">
      <c r="A57" s="34" t="s">
        <v>8</v>
      </c>
      <c r="B57" s="35" t="s">
        <v>6</v>
      </c>
      <c r="C57" s="36" t="s">
        <v>21</v>
      </c>
      <c r="D57" s="34" t="s">
        <v>0</v>
      </c>
      <c r="E57" s="34" t="s">
        <v>1</v>
      </c>
      <c r="F57" s="34" t="s">
        <v>22</v>
      </c>
      <c r="G57" s="37" t="s">
        <v>23</v>
      </c>
      <c r="H57" s="37" t="s">
        <v>24</v>
      </c>
      <c r="I57" s="37" t="s">
        <v>25</v>
      </c>
      <c r="J57" s="37" t="s">
        <v>26</v>
      </c>
      <c r="K57" s="37" t="s">
        <v>2</v>
      </c>
      <c r="L57" s="72">
        <f t="shared" si="9"/>
        <v>55</v>
      </c>
      <c r="M57" s="13">
        <f t="shared" si="21"/>
        <v>2.8283730158730158</v>
      </c>
      <c r="N57" s="12">
        <f t="shared" si="10"/>
        <v>2.6431926526479121</v>
      </c>
      <c r="O57" s="12">
        <f t="shared" si="5"/>
        <v>0.18518036322510367</v>
      </c>
      <c r="P57" s="12">
        <f t="shared" si="6"/>
        <v>3.429176692418133E-2</v>
      </c>
      <c r="Q57" s="95">
        <v>2.6112836438923397</v>
      </c>
      <c r="R57" s="75"/>
      <c r="S57" s="4"/>
      <c r="T57" s="66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</row>
    <row r="58" spans="1:51">
      <c r="A58" s="38" t="s">
        <v>27</v>
      </c>
      <c r="B58" s="39" t="s">
        <v>27</v>
      </c>
      <c r="C58" s="40" t="s">
        <v>3</v>
      </c>
      <c r="D58" s="41" t="s">
        <v>3</v>
      </c>
      <c r="E58" s="41" t="s">
        <v>3</v>
      </c>
      <c r="F58" s="41" t="s">
        <v>3</v>
      </c>
      <c r="G58" s="42" t="s">
        <v>3</v>
      </c>
      <c r="H58" s="42" t="s">
        <v>3</v>
      </c>
      <c r="I58" s="42" t="s">
        <v>3</v>
      </c>
      <c r="J58" s="42" t="s">
        <v>3</v>
      </c>
      <c r="K58" s="42" t="s">
        <v>28</v>
      </c>
      <c r="L58" s="72">
        <f t="shared" si="9"/>
        <v>56</v>
      </c>
      <c r="M58" s="13">
        <f t="shared" si="21"/>
        <v>2.4533730158730158</v>
      </c>
      <c r="N58" s="12">
        <f t="shared" si="10"/>
        <v>2.6431926526479121</v>
      </c>
      <c r="O58" s="12">
        <f t="shared" si="5"/>
        <v>-0.18981963677489633</v>
      </c>
      <c r="P58" s="12">
        <f t="shared" si="6"/>
        <v>3.6031494505353576E-2</v>
      </c>
      <c r="Q58" s="95">
        <v>2.6119215291750502</v>
      </c>
      <c r="R58" s="75"/>
      <c r="S58" s="4"/>
      <c r="T58" s="66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</row>
    <row r="59" spans="1:51">
      <c r="A59" s="43">
        <f>(K59/10000*2500)/(E59/100)*10/1000+B59</f>
        <v>2.4117063492063493</v>
      </c>
      <c r="B59" s="43">
        <f>I145</f>
        <v>0.5714285714285714</v>
      </c>
      <c r="C59" s="44">
        <f>C31</f>
        <v>4</v>
      </c>
      <c r="D59" s="43">
        <f>D3</f>
        <v>20</v>
      </c>
      <c r="E59" s="44">
        <f>E3+2</f>
        <v>72</v>
      </c>
      <c r="F59" s="43">
        <f>F3</f>
        <v>12</v>
      </c>
      <c r="G59" s="44">
        <v>5</v>
      </c>
      <c r="H59" s="45">
        <v>10</v>
      </c>
      <c r="I59" s="45">
        <f t="shared" ref="I59:I83" si="22">D59-C59-G59</f>
        <v>11</v>
      </c>
      <c r="J59" s="45">
        <f t="shared" ref="J59:J83" si="23">(E59-2*H59-F59)/2</f>
        <v>20</v>
      </c>
      <c r="K59" s="45">
        <f t="shared" si="3"/>
        <v>530</v>
      </c>
      <c r="L59" s="72">
        <f t="shared" si="9"/>
        <v>57</v>
      </c>
      <c r="M59" s="13">
        <f t="shared" si="21"/>
        <v>2.5575396825396828</v>
      </c>
      <c r="N59" s="12">
        <f t="shared" si="10"/>
        <v>2.6431926526479121</v>
      </c>
      <c r="O59" s="12">
        <f t="shared" si="5"/>
        <v>-8.5652970108229365E-2</v>
      </c>
      <c r="P59" s="12">
        <f t="shared" si="6"/>
        <v>7.3364312883612334E-3</v>
      </c>
      <c r="Q59" s="95">
        <v>2.6200396825396828</v>
      </c>
      <c r="R59" s="75"/>
      <c r="S59" s="4"/>
      <c r="T59" s="66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</row>
    <row r="60" spans="1:51">
      <c r="A60" s="47">
        <f t="shared" ref="A60:A83" si="24">(K60/10000*2500)/(E60/100)*10/1000+B60</f>
        <v>2.5158730158730158</v>
      </c>
      <c r="B60" s="47">
        <f>B59</f>
        <v>0.5714285714285714</v>
      </c>
      <c r="C60" s="48">
        <f t="shared" ref="C60:C83" si="25">C32</f>
        <v>4.5</v>
      </c>
      <c r="D60" s="47">
        <f t="shared" ref="D60:D83" si="26">D4</f>
        <v>20</v>
      </c>
      <c r="E60" s="48">
        <f>E59</f>
        <v>72</v>
      </c>
      <c r="F60" s="47">
        <f t="shared" ref="F60:F83" si="27">F4</f>
        <v>12</v>
      </c>
      <c r="G60" s="48">
        <v>5</v>
      </c>
      <c r="H60" s="49">
        <v>10</v>
      </c>
      <c r="I60" s="49">
        <f t="shared" si="22"/>
        <v>10.5</v>
      </c>
      <c r="J60" s="49">
        <f t="shared" si="23"/>
        <v>20</v>
      </c>
      <c r="K60" s="49">
        <f t="shared" si="3"/>
        <v>560</v>
      </c>
      <c r="L60" s="72">
        <f t="shared" si="9"/>
        <v>58</v>
      </c>
      <c r="M60" s="13">
        <f t="shared" si="21"/>
        <v>2.6617063492063489</v>
      </c>
      <c r="N60" s="12">
        <f t="shared" si="10"/>
        <v>2.6431926526479121</v>
      </c>
      <c r="O60" s="12">
        <f t="shared" si="5"/>
        <v>1.851369655843671E-2</v>
      </c>
      <c r="P60" s="12">
        <f t="shared" si="6"/>
        <v>3.4275696025787126E-4</v>
      </c>
      <c r="Q60" s="95">
        <v>2.6228991596638647</v>
      </c>
      <c r="R60" s="75"/>
      <c r="S60" s="4"/>
      <c r="T60" s="66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</row>
    <row r="61" spans="1:51">
      <c r="A61" s="47">
        <f t="shared" si="24"/>
        <v>2.6200396825396828</v>
      </c>
      <c r="B61" s="47">
        <f t="shared" ref="B61:B83" si="28">B60</f>
        <v>0.5714285714285714</v>
      </c>
      <c r="C61" s="48">
        <f t="shared" si="25"/>
        <v>5</v>
      </c>
      <c r="D61" s="47">
        <f t="shared" si="26"/>
        <v>20</v>
      </c>
      <c r="E61" s="48">
        <f t="shared" ref="E61:E83" si="29">E60</f>
        <v>72</v>
      </c>
      <c r="F61" s="47">
        <f t="shared" si="27"/>
        <v>12</v>
      </c>
      <c r="G61" s="48">
        <v>5</v>
      </c>
      <c r="H61" s="49">
        <v>10</v>
      </c>
      <c r="I61" s="49">
        <f t="shared" si="22"/>
        <v>10</v>
      </c>
      <c r="J61" s="49">
        <f t="shared" si="23"/>
        <v>20</v>
      </c>
      <c r="K61" s="49">
        <f t="shared" si="3"/>
        <v>590</v>
      </c>
      <c r="L61" s="72">
        <f t="shared" si="9"/>
        <v>59</v>
      </c>
      <c r="M61" s="13">
        <f t="shared" si="21"/>
        <v>2.7658730158730158</v>
      </c>
      <c r="N61" s="12">
        <f t="shared" si="10"/>
        <v>2.6431926526479121</v>
      </c>
      <c r="O61" s="12">
        <f t="shared" si="5"/>
        <v>0.12268036322510367</v>
      </c>
      <c r="P61" s="12">
        <f t="shared" si="6"/>
        <v>1.5050471521043369E-2</v>
      </c>
      <c r="Q61" s="96">
        <v>2.625</v>
      </c>
      <c r="R61" s="75"/>
      <c r="S61" s="4"/>
      <c r="T61" s="66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</row>
    <row r="62" spans="1:51">
      <c r="A62" s="47">
        <f t="shared" si="24"/>
        <v>2.7242063492063489</v>
      </c>
      <c r="B62" s="47">
        <f t="shared" si="28"/>
        <v>0.5714285714285714</v>
      </c>
      <c r="C62" s="48">
        <f t="shared" si="25"/>
        <v>5.5</v>
      </c>
      <c r="D62" s="47">
        <f t="shared" si="26"/>
        <v>20</v>
      </c>
      <c r="E62" s="48">
        <f t="shared" si="29"/>
        <v>72</v>
      </c>
      <c r="F62" s="47">
        <f t="shared" si="27"/>
        <v>12</v>
      </c>
      <c r="G62" s="48">
        <v>5</v>
      </c>
      <c r="H62" s="49">
        <v>10</v>
      </c>
      <c r="I62" s="49">
        <f t="shared" si="22"/>
        <v>9.5</v>
      </c>
      <c r="J62" s="49">
        <f t="shared" si="23"/>
        <v>20</v>
      </c>
      <c r="K62" s="49">
        <f t="shared" si="3"/>
        <v>620</v>
      </c>
      <c r="L62" s="72">
        <f t="shared" si="9"/>
        <v>60</v>
      </c>
      <c r="M62" s="13">
        <f t="shared" si="21"/>
        <v>2.8700396825396828</v>
      </c>
      <c r="N62" s="12">
        <f t="shared" si="10"/>
        <v>2.6431926526479121</v>
      </c>
      <c r="O62" s="12">
        <f t="shared" si="5"/>
        <v>0.22684702989177064</v>
      </c>
      <c r="P62" s="12">
        <f t="shared" si="6"/>
        <v>5.1459574970717882E-2</v>
      </c>
      <c r="Q62" s="95">
        <v>2.6312877263581491</v>
      </c>
      <c r="R62" s="75"/>
      <c r="S62" s="4"/>
      <c r="T62" s="66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</row>
    <row r="63" spans="1:51">
      <c r="A63" s="51">
        <f t="shared" si="24"/>
        <v>2.8283730158730158</v>
      </c>
      <c r="B63" s="51">
        <f t="shared" si="28"/>
        <v>0.5714285714285714</v>
      </c>
      <c r="C63" s="52">
        <f t="shared" si="25"/>
        <v>6</v>
      </c>
      <c r="D63" s="51">
        <f t="shared" si="26"/>
        <v>20</v>
      </c>
      <c r="E63" s="52">
        <f t="shared" si="29"/>
        <v>72</v>
      </c>
      <c r="F63" s="51">
        <f t="shared" si="27"/>
        <v>12</v>
      </c>
      <c r="G63" s="52">
        <v>5</v>
      </c>
      <c r="H63" s="53">
        <v>10</v>
      </c>
      <c r="I63" s="53">
        <f t="shared" si="22"/>
        <v>9</v>
      </c>
      <c r="J63" s="53">
        <f t="shared" si="23"/>
        <v>20</v>
      </c>
      <c r="K63" s="53">
        <f t="shared" si="3"/>
        <v>650</v>
      </c>
      <c r="L63" s="72">
        <f t="shared" si="9"/>
        <v>61</v>
      </c>
      <c r="M63" s="13">
        <f t="shared" si="21"/>
        <v>2.4950396825396828</v>
      </c>
      <c r="N63" s="12">
        <f t="shared" si="10"/>
        <v>2.6431926526479121</v>
      </c>
      <c r="O63" s="12">
        <f t="shared" si="5"/>
        <v>-0.14815297010822936</v>
      </c>
      <c r="P63" s="12">
        <f t="shared" si="6"/>
        <v>2.1949302551889902E-2</v>
      </c>
      <c r="Q63" s="95">
        <v>2.6384575569358182</v>
      </c>
      <c r="R63" s="75"/>
      <c r="S63" s="4"/>
      <c r="T63" s="66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</row>
    <row r="64" spans="1:51">
      <c r="A64" s="43">
        <f t="shared" si="24"/>
        <v>2.4533730158730158</v>
      </c>
      <c r="B64" s="43">
        <f t="shared" si="28"/>
        <v>0.5714285714285714</v>
      </c>
      <c r="C64" s="44">
        <f t="shared" si="25"/>
        <v>4</v>
      </c>
      <c r="D64" s="43">
        <f t="shared" si="26"/>
        <v>21</v>
      </c>
      <c r="E64" s="44">
        <f t="shared" si="29"/>
        <v>72</v>
      </c>
      <c r="F64" s="43">
        <f t="shared" si="27"/>
        <v>12</v>
      </c>
      <c r="G64" s="44">
        <v>5</v>
      </c>
      <c r="H64" s="45">
        <v>10</v>
      </c>
      <c r="I64" s="45">
        <f t="shared" si="22"/>
        <v>12</v>
      </c>
      <c r="J64" s="45">
        <f t="shared" si="23"/>
        <v>20</v>
      </c>
      <c r="K64" s="45">
        <f t="shared" si="3"/>
        <v>542</v>
      </c>
      <c r="L64" s="72">
        <f t="shared" si="9"/>
        <v>62</v>
      </c>
      <c r="M64" s="13">
        <f t="shared" si="21"/>
        <v>2.5992063492063489</v>
      </c>
      <c r="N64" s="12">
        <f t="shared" si="10"/>
        <v>2.6431926526479121</v>
      </c>
      <c r="O64" s="12">
        <f t="shared" si="5"/>
        <v>-4.398630344156329E-2</v>
      </c>
      <c r="P64" s="12">
        <f t="shared" si="6"/>
        <v>1.9347948904532826E-3</v>
      </c>
      <c r="Q64" s="95">
        <v>2.6408730158730158</v>
      </c>
      <c r="R64" s="75"/>
      <c r="S64" s="4"/>
      <c r="T64" s="66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</row>
    <row r="65" spans="1:51">
      <c r="A65" s="47">
        <f t="shared" si="24"/>
        <v>2.5575396825396828</v>
      </c>
      <c r="B65" s="47">
        <f t="shared" si="28"/>
        <v>0.5714285714285714</v>
      </c>
      <c r="C65" s="48">
        <f t="shared" si="25"/>
        <v>4.5</v>
      </c>
      <c r="D65" s="47">
        <f t="shared" si="26"/>
        <v>21</v>
      </c>
      <c r="E65" s="48">
        <f t="shared" si="29"/>
        <v>72</v>
      </c>
      <c r="F65" s="47">
        <f t="shared" si="27"/>
        <v>12</v>
      </c>
      <c r="G65" s="48">
        <v>5</v>
      </c>
      <c r="H65" s="49">
        <v>10</v>
      </c>
      <c r="I65" s="49">
        <f t="shared" si="22"/>
        <v>11.5</v>
      </c>
      <c r="J65" s="49">
        <f t="shared" si="23"/>
        <v>20</v>
      </c>
      <c r="K65" s="49">
        <f t="shared" si="3"/>
        <v>572</v>
      </c>
      <c r="L65" s="72">
        <f t="shared" si="9"/>
        <v>63</v>
      </c>
      <c r="M65" s="13">
        <f t="shared" si="21"/>
        <v>2.7033730158730158</v>
      </c>
      <c r="N65" s="12">
        <f t="shared" si="10"/>
        <v>2.6431926526479121</v>
      </c>
      <c r="O65" s="12">
        <f t="shared" si="5"/>
        <v>6.0180363225103672E-2</v>
      </c>
      <c r="P65" s="12">
        <f t="shared" si="6"/>
        <v>3.6216761179054106E-3</v>
      </c>
      <c r="Q65" s="96">
        <v>2.6428571428571432</v>
      </c>
      <c r="R65" s="75"/>
      <c r="S65" s="4"/>
      <c r="T65" s="66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</row>
    <row r="66" spans="1:51">
      <c r="A66" s="47">
        <f t="shared" si="24"/>
        <v>2.6617063492063489</v>
      </c>
      <c r="B66" s="47">
        <f t="shared" si="28"/>
        <v>0.5714285714285714</v>
      </c>
      <c r="C66" s="48">
        <f t="shared" si="25"/>
        <v>5</v>
      </c>
      <c r="D66" s="47">
        <f t="shared" si="26"/>
        <v>21</v>
      </c>
      <c r="E66" s="48">
        <f t="shared" si="29"/>
        <v>72</v>
      </c>
      <c r="F66" s="47">
        <f t="shared" si="27"/>
        <v>12</v>
      </c>
      <c r="G66" s="48">
        <v>5</v>
      </c>
      <c r="H66" s="49">
        <v>10</v>
      </c>
      <c r="I66" s="49">
        <f t="shared" si="22"/>
        <v>11</v>
      </c>
      <c r="J66" s="49">
        <f t="shared" si="23"/>
        <v>20</v>
      </c>
      <c r="K66" s="49">
        <f t="shared" si="3"/>
        <v>602</v>
      </c>
      <c r="L66" s="72">
        <f t="shared" si="9"/>
        <v>64</v>
      </c>
      <c r="M66" s="13">
        <f t="shared" si="21"/>
        <v>2.8075396825396828</v>
      </c>
      <c r="N66" s="12">
        <f t="shared" si="10"/>
        <v>2.6431926526479121</v>
      </c>
      <c r="O66" s="12">
        <f t="shared" si="5"/>
        <v>0.16434702989177064</v>
      </c>
      <c r="P66" s="12">
        <f t="shared" si="6"/>
        <v>2.7009946234246549E-2</v>
      </c>
      <c r="Q66" s="95">
        <v>2.6506539235412481</v>
      </c>
      <c r="R66" s="75"/>
      <c r="S66" s="4"/>
      <c r="T66" s="66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</row>
    <row r="67" spans="1:51">
      <c r="A67" s="47">
        <f t="shared" si="24"/>
        <v>2.7658730158730158</v>
      </c>
      <c r="B67" s="47">
        <f t="shared" si="28"/>
        <v>0.5714285714285714</v>
      </c>
      <c r="C67" s="48">
        <f t="shared" si="25"/>
        <v>5.5</v>
      </c>
      <c r="D67" s="47">
        <f t="shared" si="26"/>
        <v>21</v>
      </c>
      <c r="E67" s="48">
        <f t="shared" si="29"/>
        <v>72</v>
      </c>
      <c r="F67" s="47">
        <f t="shared" si="27"/>
        <v>12</v>
      </c>
      <c r="G67" s="48">
        <v>5</v>
      </c>
      <c r="H67" s="49">
        <v>10</v>
      </c>
      <c r="I67" s="49">
        <f t="shared" si="22"/>
        <v>10.5</v>
      </c>
      <c r="J67" s="49">
        <f t="shared" si="23"/>
        <v>20</v>
      </c>
      <c r="K67" s="49">
        <f t="shared" si="3"/>
        <v>632</v>
      </c>
      <c r="L67" s="72">
        <f t="shared" si="9"/>
        <v>65</v>
      </c>
      <c r="M67" s="13">
        <f t="shared" si="21"/>
        <v>2.9117063492063489</v>
      </c>
      <c r="N67" s="12">
        <f t="shared" si="10"/>
        <v>2.6431926526479121</v>
      </c>
      <c r="O67" s="12">
        <f t="shared" si="5"/>
        <v>0.26851369655843671</v>
      </c>
      <c r="P67" s="12">
        <f t="shared" si="6"/>
        <v>7.2099605239476228E-2</v>
      </c>
      <c r="Q67" s="95">
        <v>2.6523109243697478</v>
      </c>
      <c r="R67" s="75"/>
      <c r="S67" s="4"/>
      <c r="T67" s="66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</row>
    <row r="68" spans="1:51">
      <c r="A68" s="51">
        <f t="shared" si="24"/>
        <v>2.8700396825396828</v>
      </c>
      <c r="B68" s="51">
        <f t="shared" si="28"/>
        <v>0.5714285714285714</v>
      </c>
      <c r="C68" s="52">
        <f t="shared" si="25"/>
        <v>6</v>
      </c>
      <c r="D68" s="51">
        <f t="shared" si="26"/>
        <v>21</v>
      </c>
      <c r="E68" s="52">
        <f t="shared" si="29"/>
        <v>72</v>
      </c>
      <c r="F68" s="51">
        <f t="shared" si="27"/>
        <v>12</v>
      </c>
      <c r="G68" s="52">
        <v>5</v>
      </c>
      <c r="H68" s="53">
        <v>10</v>
      </c>
      <c r="I68" s="53">
        <f t="shared" si="22"/>
        <v>10</v>
      </c>
      <c r="J68" s="53">
        <f t="shared" si="23"/>
        <v>20</v>
      </c>
      <c r="K68" s="53">
        <f t="shared" ref="K68:K131" si="30">E68*C68+(D68-C68)*F68+G68*H68</f>
        <v>662</v>
      </c>
      <c r="L68" s="72">
        <f t="shared" si="9"/>
        <v>66</v>
      </c>
      <c r="M68" s="13">
        <f t="shared" si="21"/>
        <v>2.3700396825396828</v>
      </c>
      <c r="N68" s="12">
        <f t="shared" si="10"/>
        <v>2.6431926526479121</v>
      </c>
      <c r="O68" s="12">
        <f t="shared" ref="O68:O127" si="31">M68-N68</f>
        <v>-0.27315297010822936</v>
      </c>
      <c r="P68" s="12">
        <f t="shared" ref="P68:P127" si="32">O68*O68</f>
        <v>7.461254507894724E-2</v>
      </c>
      <c r="Q68" s="95">
        <v>2.6547619047619051</v>
      </c>
      <c r="R68" s="75"/>
      <c r="S68" s="4"/>
      <c r="T68" s="66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</row>
    <row r="69" spans="1:51">
      <c r="A69" s="43">
        <f t="shared" si="24"/>
        <v>2.4950396825396828</v>
      </c>
      <c r="B69" s="43">
        <f t="shared" si="28"/>
        <v>0.5714285714285714</v>
      </c>
      <c r="C69" s="44">
        <f t="shared" si="25"/>
        <v>4</v>
      </c>
      <c r="D69" s="43">
        <f t="shared" si="26"/>
        <v>22</v>
      </c>
      <c r="E69" s="44">
        <f t="shared" si="29"/>
        <v>72</v>
      </c>
      <c r="F69" s="43">
        <f t="shared" si="27"/>
        <v>12</v>
      </c>
      <c r="G69" s="44">
        <v>5</v>
      </c>
      <c r="H69" s="45">
        <v>10</v>
      </c>
      <c r="I69" s="45">
        <f t="shared" si="22"/>
        <v>13</v>
      </c>
      <c r="J69" s="45">
        <f t="shared" si="23"/>
        <v>20</v>
      </c>
      <c r="K69" s="45">
        <f t="shared" si="30"/>
        <v>554</v>
      </c>
      <c r="L69" s="72">
        <f t="shared" ref="L69:L127" si="33">L68+1</f>
        <v>67</v>
      </c>
      <c r="M69" s="13">
        <f t="shared" si="21"/>
        <v>2.4742063492063493</v>
      </c>
      <c r="N69" s="12">
        <f t="shared" ref="N69:N127" si="34">N68</f>
        <v>2.6431926526479121</v>
      </c>
      <c r="O69" s="12">
        <f t="shared" si="31"/>
        <v>-0.16898630344156285</v>
      </c>
      <c r="P69" s="12">
        <f t="shared" si="32"/>
        <v>2.8556370750843954E-2</v>
      </c>
      <c r="Q69" s="96">
        <v>2.6607142857142865</v>
      </c>
      <c r="R69" s="75"/>
      <c r="S69" s="4"/>
      <c r="T69" s="66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</row>
    <row r="70" spans="1:51">
      <c r="A70" s="47">
        <f t="shared" si="24"/>
        <v>2.5992063492063489</v>
      </c>
      <c r="B70" s="47">
        <f t="shared" si="28"/>
        <v>0.5714285714285714</v>
      </c>
      <c r="C70" s="48">
        <f t="shared" si="25"/>
        <v>4.5</v>
      </c>
      <c r="D70" s="47">
        <f t="shared" si="26"/>
        <v>22</v>
      </c>
      <c r="E70" s="48">
        <f t="shared" si="29"/>
        <v>72</v>
      </c>
      <c r="F70" s="47">
        <f t="shared" si="27"/>
        <v>12</v>
      </c>
      <c r="G70" s="48">
        <v>5</v>
      </c>
      <c r="H70" s="49">
        <v>10</v>
      </c>
      <c r="I70" s="49">
        <f t="shared" si="22"/>
        <v>12.5</v>
      </c>
      <c r="J70" s="49">
        <f t="shared" si="23"/>
        <v>20</v>
      </c>
      <c r="K70" s="49">
        <f t="shared" si="30"/>
        <v>584</v>
      </c>
      <c r="L70" s="72">
        <f t="shared" si="33"/>
        <v>68</v>
      </c>
      <c r="M70" s="13">
        <f t="shared" si="21"/>
        <v>2.5783730158730158</v>
      </c>
      <c r="N70" s="12">
        <f t="shared" si="34"/>
        <v>2.6431926526479121</v>
      </c>
      <c r="O70" s="12">
        <f t="shared" si="31"/>
        <v>-6.4819636774896328E-2</v>
      </c>
      <c r="P70" s="12">
        <f t="shared" si="32"/>
        <v>4.201585311629492E-3</v>
      </c>
      <c r="Q70" s="95">
        <v>2.6617063492063489</v>
      </c>
      <c r="R70" s="75"/>
      <c r="S70" s="4"/>
      <c r="T70" s="66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</row>
    <row r="71" spans="1:51">
      <c r="A71" s="47">
        <f t="shared" si="24"/>
        <v>2.7033730158730158</v>
      </c>
      <c r="B71" s="47">
        <f t="shared" si="28"/>
        <v>0.5714285714285714</v>
      </c>
      <c r="C71" s="48">
        <f t="shared" si="25"/>
        <v>5</v>
      </c>
      <c r="D71" s="47">
        <f t="shared" si="26"/>
        <v>22</v>
      </c>
      <c r="E71" s="48">
        <f t="shared" si="29"/>
        <v>72</v>
      </c>
      <c r="F71" s="47">
        <f t="shared" si="27"/>
        <v>12</v>
      </c>
      <c r="G71" s="48">
        <v>5</v>
      </c>
      <c r="H71" s="49">
        <v>10</v>
      </c>
      <c r="I71" s="49">
        <f t="shared" si="22"/>
        <v>12</v>
      </c>
      <c r="J71" s="49">
        <f t="shared" si="23"/>
        <v>20</v>
      </c>
      <c r="K71" s="49">
        <f t="shared" si="30"/>
        <v>614</v>
      </c>
      <c r="L71" s="72">
        <f t="shared" si="33"/>
        <v>69</v>
      </c>
      <c r="M71" s="13">
        <f t="shared" si="21"/>
        <v>2.6825396825396828</v>
      </c>
      <c r="N71" s="12">
        <f t="shared" si="34"/>
        <v>2.6431926526479121</v>
      </c>
      <c r="O71" s="12">
        <f t="shared" si="31"/>
        <v>3.9347029891770635E-2</v>
      </c>
      <c r="P71" s="12">
        <f t="shared" si="32"/>
        <v>1.5481887613038919E-3</v>
      </c>
      <c r="Q71" s="95">
        <v>2.6670168067226889</v>
      </c>
      <c r="R71" s="75"/>
      <c r="S71" s="4"/>
      <c r="T71" s="66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</row>
    <row r="72" spans="1:51">
      <c r="A72" s="47">
        <f t="shared" si="24"/>
        <v>2.8075396825396828</v>
      </c>
      <c r="B72" s="47">
        <f t="shared" si="28"/>
        <v>0.5714285714285714</v>
      </c>
      <c r="C72" s="48">
        <f t="shared" si="25"/>
        <v>5.5</v>
      </c>
      <c r="D72" s="47">
        <f t="shared" si="26"/>
        <v>22</v>
      </c>
      <c r="E72" s="48">
        <f t="shared" si="29"/>
        <v>72</v>
      </c>
      <c r="F72" s="47">
        <f t="shared" si="27"/>
        <v>12</v>
      </c>
      <c r="G72" s="48">
        <v>5</v>
      </c>
      <c r="H72" s="49">
        <v>10</v>
      </c>
      <c r="I72" s="49">
        <f t="shared" si="22"/>
        <v>11.5</v>
      </c>
      <c r="J72" s="49">
        <f t="shared" si="23"/>
        <v>20</v>
      </c>
      <c r="K72" s="49">
        <f t="shared" si="30"/>
        <v>644</v>
      </c>
      <c r="L72" s="72">
        <f t="shared" si="33"/>
        <v>70</v>
      </c>
      <c r="M72" s="13">
        <f t="shared" si="21"/>
        <v>2.7867063492063489</v>
      </c>
      <c r="N72" s="12">
        <f t="shared" si="34"/>
        <v>2.6431926526479121</v>
      </c>
      <c r="O72" s="12">
        <f t="shared" si="31"/>
        <v>0.14351369655843671</v>
      </c>
      <c r="P72" s="12">
        <f t="shared" si="32"/>
        <v>2.059618109986705E-2</v>
      </c>
      <c r="Q72" s="95">
        <v>2.671066252587992</v>
      </c>
      <c r="R72" s="75"/>
      <c r="S72" s="4"/>
      <c r="T72" s="66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</row>
    <row r="73" spans="1:51">
      <c r="A73" s="51">
        <f t="shared" si="24"/>
        <v>2.9117063492063489</v>
      </c>
      <c r="B73" s="51">
        <f t="shared" si="28"/>
        <v>0.5714285714285714</v>
      </c>
      <c r="C73" s="52">
        <f t="shared" si="25"/>
        <v>6</v>
      </c>
      <c r="D73" s="51">
        <f t="shared" si="26"/>
        <v>22</v>
      </c>
      <c r="E73" s="52">
        <f t="shared" si="29"/>
        <v>72</v>
      </c>
      <c r="F73" s="51">
        <f t="shared" si="27"/>
        <v>12</v>
      </c>
      <c r="G73" s="52">
        <v>5</v>
      </c>
      <c r="H73" s="53">
        <v>10</v>
      </c>
      <c r="I73" s="53">
        <f t="shared" si="22"/>
        <v>11</v>
      </c>
      <c r="J73" s="53">
        <f t="shared" si="23"/>
        <v>20</v>
      </c>
      <c r="K73" s="53">
        <f t="shared" si="30"/>
        <v>674</v>
      </c>
      <c r="L73" s="72">
        <f t="shared" si="33"/>
        <v>71</v>
      </c>
      <c r="M73" s="13">
        <f t="shared" si="21"/>
        <v>2.3283730158730158</v>
      </c>
      <c r="N73" s="12">
        <f t="shared" si="34"/>
        <v>2.6431926526479121</v>
      </c>
      <c r="O73" s="12">
        <f t="shared" si="31"/>
        <v>-0.31481963677489633</v>
      </c>
      <c r="P73" s="12">
        <f t="shared" si="32"/>
        <v>9.9111403699077658E-2</v>
      </c>
      <c r="Q73" s="95">
        <v>2.6735412474849101</v>
      </c>
      <c r="R73" s="75"/>
      <c r="S73" s="4"/>
      <c r="T73" s="66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</row>
    <row r="74" spans="1:51">
      <c r="A74" s="43">
        <f t="shared" si="24"/>
        <v>2.3700396825396828</v>
      </c>
      <c r="B74" s="43">
        <f t="shared" si="28"/>
        <v>0.5714285714285714</v>
      </c>
      <c r="C74" s="44">
        <f t="shared" si="25"/>
        <v>4</v>
      </c>
      <c r="D74" s="43">
        <f t="shared" si="26"/>
        <v>19</v>
      </c>
      <c r="E74" s="44">
        <f t="shared" si="29"/>
        <v>72</v>
      </c>
      <c r="F74" s="43">
        <f t="shared" si="27"/>
        <v>12</v>
      </c>
      <c r="G74" s="44">
        <v>5</v>
      </c>
      <c r="H74" s="45">
        <v>10</v>
      </c>
      <c r="I74" s="45">
        <f t="shared" si="22"/>
        <v>10</v>
      </c>
      <c r="J74" s="45">
        <f t="shared" si="23"/>
        <v>20</v>
      </c>
      <c r="K74" s="45">
        <f t="shared" si="30"/>
        <v>518</v>
      </c>
      <c r="L74" s="72">
        <f t="shared" si="33"/>
        <v>72</v>
      </c>
      <c r="M74" s="13">
        <f t="shared" si="21"/>
        <v>2.4325396825396828</v>
      </c>
      <c r="N74" s="12">
        <f t="shared" si="34"/>
        <v>2.6431926526479121</v>
      </c>
      <c r="O74" s="12">
        <f t="shared" si="31"/>
        <v>-0.21065297010822936</v>
      </c>
      <c r="P74" s="12">
        <f t="shared" si="32"/>
        <v>4.4374673815418576E-2</v>
      </c>
      <c r="Q74" s="95">
        <v>2.6817226890756301</v>
      </c>
      <c r="R74" s="75"/>
      <c r="S74" s="4"/>
      <c r="T74" s="66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</row>
    <row r="75" spans="1:51">
      <c r="A75" s="47">
        <f t="shared" si="24"/>
        <v>2.4742063492063493</v>
      </c>
      <c r="B75" s="47">
        <f t="shared" si="28"/>
        <v>0.5714285714285714</v>
      </c>
      <c r="C75" s="48">
        <f t="shared" si="25"/>
        <v>4.5</v>
      </c>
      <c r="D75" s="47">
        <f t="shared" si="26"/>
        <v>19</v>
      </c>
      <c r="E75" s="48">
        <f t="shared" si="29"/>
        <v>72</v>
      </c>
      <c r="F75" s="47">
        <f t="shared" si="27"/>
        <v>12</v>
      </c>
      <c r="G75" s="48">
        <v>5</v>
      </c>
      <c r="H75" s="49">
        <v>10</v>
      </c>
      <c r="I75" s="49">
        <f t="shared" si="22"/>
        <v>9.5</v>
      </c>
      <c r="J75" s="49">
        <f t="shared" si="23"/>
        <v>20</v>
      </c>
      <c r="K75" s="49">
        <f t="shared" si="30"/>
        <v>548</v>
      </c>
      <c r="L75" s="72">
        <f t="shared" si="33"/>
        <v>73</v>
      </c>
      <c r="M75" s="13">
        <f t="shared" si="21"/>
        <v>2.5367063492063493</v>
      </c>
      <c r="N75" s="12">
        <f t="shared" si="34"/>
        <v>2.6431926526479121</v>
      </c>
      <c r="O75" s="12">
        <f t="shared" si="31"/>
        <v>-0.10648630344156285</v>
      </c>
      <c r="P75" s="12">
        <f t="shared" si="32"/>
        <v>1.13393328206486E-2</v>
      </c>
      <c r="Q75" s="95">
        <v>2.6825396825396828</v>
      </c>
      <c r="R75" s="75"/>
      <c r="S75" s="4"/>
      <c r="T75" s="66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</row>
    <row r="76" spans="1:51">
      <c r="A76" s="47">
        <f t="shared" si="24"/>
        <v>2.5783730158730158</v>
      </c>
      <c r="B76" s="47">
        <f t="shared" si="28"/>
        <v>0.5714285714285714</v>
      </c>
      <c r="C76" s="48">
        <f t="shared" si="25"/>
        <v>5</v>
      </c>
      <c r="D76" s="47">
        <f t="shared" si="26"/>
        <v>19</v>
      </c>
      <c r="E76" s="48">
        <f t="shared" si="29"/>
        <v>72</v>
      </c>
      <c r="F76" s="47">
        <f t="shared" si="27"/>
        <v>12</v>
      </c>
      <c r="G76" s="48">
        <v>5</v>
      </c>
      <c r="H76" s="49">
        <v>10</v>
      </c>
      <c r="I76" s="49">
        <f t="shared" si="22"/>
        <v>9</v>
      </c>
      <c r="J76" s="49">
        <f t="shared" si="23"/>
        <v>20</v>
      </c>
      <c r="K76" s="49">
        <f t="shared" si="30"/>
        <v>578</v>
      </c>
      <c r="L76" s="72">
        <f t="shared" si="33"/>
        <v>74</v>
      </c>
      <c r="M76" s="13">
        <f t="shared" si="21"/>
        <v>2.6408730158730158</v>
      </c>
      <c r="N76" s="12">
        <f t="shared" si="34"/>
        <v>2.6431926526479121</v>
      </c>
      <c r="O76" s="12">
        <f t="shared" si="31"/>
        <v>-2.3196367748963276E-3</v>
      </c>
      <c r="P76" s="12">
        <f t="shared" si="32"/>
        <v>5.3807147674514363E-6</v>
      </c>
      <c r="Q76" s="96">
        <v>2.6857142857142859</v>
      </c>
      <c r="R76" s="75"/>
      <c r="S76" s="4"/>
      <c r="T76" s="66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</row>
    <row r="77" spans="1:51">
      <c r="A77" s="47">
        <f t="shared" si="24"/>
        <v>2.6825396825396828</v>
      </c>
      <c r="B77" s="47">
        <f t="shared" si="28"/>
        <v>0.5714285714285714</v>
      </c>
      <c r="C77" s="48">
        <f t="shared" si="25"/>
        <v>5.5</v>
      </c>
      <c r="D77" s="47">
        <f t="shared" si="26"/>
        <v>19</v>
      </c>
      <c r="E77" s="48">
        <f t="shared" si="29"/>
        <v>72</v>
      </c>
      <c r="F77" s="47">
        <f t="shared" si="27"/>
        <v>12</v>
      </c>
      <c r="G77" s="48">
        <v>5</v>
      </c>
      <c r="H77" s="49">
        <v>10</v>
      </c>
      <c r="I77" s="49">
        <f t="shared" si="22"/>
        <v>8.5</v>
      </c>
      <c r="J77" s="49">
        <f t="shared" si="23"/>
        <v>20</v>
      </c>
      <c r="K77" s="49">
        <f t="shared" si="30"/>
        <v>608</v>
      </c>
      <c r="L77" s="72">
        <f t="shared" si="33"/>
        <v>75</v>
      </c>
      <c r="M77" s="13">
        <f t="shared" si="21"/>
        <v>2.7450396825396828</v>
      </c>
      <c r="N77" s="12">
        <f t="shared" si="34"/>
        <v>2.6431926526479121</v>
      </c>
      <c r="O77" s="12">
        <f t="shared" si="31"/>
        <v>0.10184702989177064</v>
      </c>
      <c r="P77" s="12">
        <f t="shared" si="32"/>
        <v>1.0372817497775222E-2</v>
      </c>
      <c r="Q77" s="95">
        <v>2.6929074446680081</v>
      </c>
      <c r="R77" s="75"/>
      <c r="S77" s="4"/>
      <c r="T77" s="66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</row>
    <row r="78" spans="1:51">
      <c r="A78" s="51">
        <f t="shared" si="24"/>
        <v>2.7867063492063489</v>
      </c>
      <c r="B78" s="51">
        <f t="shared" si="28"/>
        <v>0.5714285714285714</v>
      </c>
      <c r="C78" s="52">
        <f t="shared" si="25"/>
        <v>6</v>
      </c>
      <c r="D78" s="51">
        <f t="shared" si="26"/>
        <v>19</v>
      </c>
      <c r="E78" s="52">
        <f t="shared" si="29"/>
        <v>72</v>
      </c>
      <c r="F78" s="51">
        <f t="shared" si="27"/>
        <v>12</v>
      </c>
      <c r="G78" s="52">
        <v>5</v>
      </c>
      <c r="H78" s="53">
        <v>10</v>
      </c>
      <c r="I78" s="53">
        <f t="shared" si="22"/>
        <v>8</v>
      </c>
      <c r="J78" s="53">
        <f t="shared" si="23"/>
        <v>20</v>
      </c>
      <c r="K78" s="53">
        <f t="shared" si="30"/>
        <v>638</v>
      </c>
      <c r="L78" s="72">
        <f t="shared" si="33"/>
        <v>76</v>
      </c>
      <c r="M78" s="13">
        <f t="shared" ref="M78:M102" si="35">A87</f>
        <v>2.4482401656314701</v>
      </c>
      <c r="N78" s="12">
        <f t="shared" si="34"/>
        <v>2.6431926526479121</v>
      </c>
      <c r="O78" s="12">
        <f t="shared" si="31"/>
        <v>-0.19495248701644208</v>
      </c>
      <c r="P78" s="12">
        <f t="shared" si="32"/>
        <v>3.8006472193896017E-2</v>
      </c>
      <c r="Q78" s="95">
        <v>2.6982401656314705</v>
      </c>
      <c r="R78" s="75"/>
      <c r="S78" s="4"/>
      <c r="T78" s="66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</row>
    <row r="79" spans="1:51">
      <c r="A79" s="43">
        <f t="shared" si="24"/>
        <v>2.3283730158730158</v>
      </c>
      <c r="B79" s="43">
        <f t="shared" si="28"/>
        <v>0.5714285714285714</v>
      </c>
      <c r="C79" s="44">
        <f t="shared" si="25"/>
        <v>4</v>
      </c>
      <c r="D79" s="43">
        <f t="shared" si="26"/>
        <v>18</v>
      </c>
      <c r="E79" s="44">
        <f t="shared" si="29"/>
        <v>72</v>
      </c>
      <c r="F79" s="43">
        <f t="shared" si="27"/>
        <v>12</v>
      </c>
      <c r="G79" s="44">
        <v>5</v>
      </c>
      <c r="H79" s="45">
        <v>10</v>
      </c>
      <c r="I79" s="45">
        <f t="shared" si="22"/>
        <v>9</v>
      </c>
      <c r="J79" s="45">
        <f t="shared" si="23"/>
        <v>20</v>
      </c>
      <c r="K79" s="45">
        <f t="shared" si="30"/>
        <v>506</v>
      </c>
      <c r="L79" s="72">
        <f t="shared" si="33"/>
        <v>77</v>
      </c>
      <c r="M79" s="13">
        <f t="shared" si="35"/>
        <v>2.5515010351966874</v>
      </c>
      <c r="N79" s="12">
        <f t="shared" si="34"/>
        <v>2.6431926526479121</v>
      </c>
      <c r="O79" s="12">
        <f t="shared" si="31"/>
        <v>-9.1691617451224783E-2</v>
      </c>
      <c r="P79" s="12">
        <f t="shared" si="32"/>
        <v>8.4073527108217486E-3</v>
      </c>
      <c r="Q79" s="95">
        <v>2.7033730158730158</v>
      </c>
      <c r="R79" s="75"/>
      <c r="S79" s="4"/>
      <c r="T79" s="66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</row>
    <row r="80" spans="1:51">
      <c r="A80" s="47">
        <f t="shared" si="24"/>
        <v>2.4325396825396828</v>
      </c>
      <c r="B80" s="47">
        <f t="shared" si="28"/>
        <v>0.5714285714285714</v>
      </c>
      <c r="C80" s="48">
        <f t="shared" si="25"/>
        <v>4.5</v>
      </c>
      <c r="D80" s="47">
        <f t="shared" si="26"/>
        <v>18</v>
      </c>
      <c r="E80" s="48">
        <f t="shared" si="29"/>
        <v>72</v>
      </c>
      <c r="F80" s="47">
        <f t="shared" si="27"/>
        <v>12</v>
      </c>
      <c r="G80" s="48">
        <v>5</v>
      </c>
      <c r="H80" s="49">
        <v>10</v>
      </c>
      <c r="I80" s="49">
        <f t="shared" si="22"/>
        <v>8.5</v>
      </c>
      <c r="J80" s="49">
        <f t="shared" si="23"/>
        <v>20</v>
      </c>
      <c r="K80" s="49">
        <f t="shared" si="30"/>
        <v>536</v>
      </c>
      <c r="L80" s="72">
        <f t="shared" si="33"/>
        <v>78</v>
      </c>
      <c r="M80" s="13">
        <f t="shared" si="35"/>
        <v>2.6547619047619051</v>
      </c>
      <c r="N80" s="12">
        <f t="shared" si="34"/>
        <v>2.6431926526479121</v>
      </c>
      <c r="O80" s="12">
        <f t="shared" si="31"/>
        <v>1.1569252113992956E-2</v>
      </c>
      <c r="P80" s="12">
        <f t="shared" si="32"/>
        <v>1.3384759447713048E-4</v>
      </c>
      <c r="Q80" s="96">
        <v>2.7035714285714283</v>
      </c>
      <c r="R80" s="75"/>
      <c r="S80" s="4"/>
      <c r="T80" s="66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</row>
    <row r="81" spans="1:51">
      <c r="A81" s="47">
        <f t="shared" si="24"/>
        <v>2.5367063492063493</v>
      </c>
      <c r="B81" s="47">
        <f t="shared" si="28"/>
        <v>0.5714285714285714</v>
      </c>
      <c r="C81" s="48">
        <f t="shared" si="25"/>
        <v>5</v>
      </c>
      <c r="D81" s="47">
        <f t="shared" si="26"/>
        <v>18</v>
      </c>
      <c r="E81" s="48">
        <f t="shared" si="29"/>
        <v>72</v>
      </c>
      <c r="F81" s="47">
        <f t="shared" si="27"/>
        <v>12</v>
      </c>
      <c r="G81" s="48">
        <v>5</v>
      </c>
      <c r="H81" s="49">
        <v>10</v>
      </c>
      <c r="I81" s="49">
        <f t="shared" si="22"/>
        <v>8</v>
      </c>
      <c r="J81" s="49">
        <f t="shared" si="23"/>
        <v>20</v>
      </c>
      <c r="K81" s="49">
        <f t="shared" si="30"/>
        <v>566</v>
      </c>
      <c r="L81" s="72">
        <f t="shared" si="33"/>
        <v>79</v>
      </c>
      <c r="M81" s="13">
        <f t="shared" si="35"/>
        <v>2.758022774327122</v>
      </c>
      <c r="N81" s="12">
        <f t="shared" si="34"/>
        <v>2.6431926526479121</v>
      </c>
      <c r="O81" s="12">
        <f t="shared" si="31"/>
        <v>0.11483012167920981</v>
      </c>
      <c r="P81" s="12">
        <f t="shared" si="32"/>
        <v>1.318595684486213E-2</v>
      </c>
      <c r="Q81" s="95">
        <v>2.7111344537815123</v>
      </c>
      <c r="R81" s="75"/>
      <c r="S81" s="4"/>
      <c r="T81" s="66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</row>
    <row r="82" spans="1:51">
      <c r="A82" s="47">
        <f t="shared" si="24"/>
        <v>2.6408730158730158</v>
      </c>
      <c r="B82" s="47">
        <f t="shared" si="28"/>
        <v>0.5714285714285714</v>
      </c>
      <c r="C82" s="48">
        <f t="shared" si="25"/>
        <v>5.5</v>
      </c>
      <c r="D82" s="47">
        <f t="shared" si="26"/>
        <v>18</v>
      </c>
      <c r="E82" s="48">
        <f t="shared" si="29"/>
        <v>72</v>
      </c>
      <c r="F82" s="47">
        <f t="shared" si="27"/>
        <v>12</v>
      </c>
      <c r="G82" s="48">
        <v>5</v>
      </c>
      <c r="H82" s="49">
        <v>10</v>
      </c>
      <c r="I82" s="49">
        <f t="shared" si="22"/>
        <v>7.5</v>
      </c>
      <c r="J82" s="49">
        <f t="shared" si="23"/>
        <v>20</v>
      </c>
      <c r="K82" s="49">
        <f t="shared" si="30"/>
        <v>596</v>
      </c>
      <c r="L82" s="72">
        <f t="shared" si="33"/>
        <v>80</v>
      </c>
      <c r="M82" s="13">
        <f t="shared" si="35"/>
        <v>2.8612836438923406</v>
      </c>
      <c r="N82" s="12">
        <f t="shared" si="34"/>
        <v>2.6431926526479121</v>
      </c>
      <c r="O82" s="12">
        <f t="shared" si="31"/>
        <v>0.21809099124442843</v>
      </c>
      <c r="P82" s="12">
        <f t="shared" si="32"/>
        <v>4.7563680461977363E-2</v>
      </c>
      <c r="Q82" s="95">
        <v>2.7145445134575565</v>
      </c>
      <c r="R82" s="75"/>
      <c r="S82" s="4"/>
      <c r="T82" s="66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</row>
    <row r="83" spans="1:51">
      <c r="A83" s="51">
        <f t="shared" si="24"/>
        <v>2.7450396825396828</v>
      </c>
      <c r="B83" s="51">
        <f t="shared" si="28"/>
        <v>0.5714285714285714</v>
      </c>
      <c r="C83" s="52">
        <f t="shared" si="25"/>
        <v>6</v>
      </c>
      <c r="D83" s="51">
        <f t="shared" si="26"/>
        <v>18</v>
      </c>
      <c r="E83" s="52">
        <f t="shared" si="29"/>
        <v>72</v>
      </c>
      <c r="F83" s="51">
        <f t="shared" si="27"/>
        <v>12</v>
      </c>
      <c r="G83" s="52">
        <v>5</v>
      </c>
      <c r="H83" s="53">
        <v>10</v>
      </c>
      <c r="I83" s="53">
        <f t="shared" si="22"/>
        <v>7</v>
      </c>
      <c r="J83" s="53">
        <f t="shared" si="23"/>
        <v>20</v>
      </c>
      <c r="K83" s="53">
        <f t="shared" si="30"/>
        <v>626</v>
      </c>
      <c r="L83" s="72">
        <f t="shared" si="33"/>
        <v>81</v>
      </c>
      <c r="M83" s="13">
        <f t="shared" si="35"/>
        <v>2.4917184265010355</v>
      </c>
      <c r="N83" s="12">
        <f t="shared" si="34"/>
        <v>2.6431926526479121</v>
      </c>
      <c r="O83" s="12">
        <f t="shared" si="31"/>
        <v>-0.15147422614687667</v>
      </c>
      <c r="P83" s="12">
        <f t="shared" si="32"/>
        <v>2.2944441186795134E-2</v>
      </c>
      <c r="Q83" s="95">
        <v>2.7157947686116701</v>
      </c>
      <c r="R83" s="75"/>
      <c r="S83" s="4"/>
      <c r="T83" s="66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</row>
    <row r="84" spans="1:51">
      <c r="A84" s="56"/>
      <c r="B84" s="56"/>
      <c r="C84" s="56"/>
      <c r="D84" s="55"/>
      <c r="E84" s="56"/>
      <c r="F84" s="56"/>
      <c r="G84" s="56"/>
      <c r="H84" s="56"/>
      <c r="I84" s="56"/>
      <c r="J84" s="57"/>
      <c r="K84" s="49"/>
      <c r="L84" s="72">
        <f t="shared" si="33"/>
        <v>82</v>
      </c>
      <c r="M84" s="13">
        <f t="shared" si="35"/>
        <v>2.5949792960662528</v>
      </c>
      <c r="N84" s="12">
        <f t="shared" si="34"/>
        <v>2.6431926526479121</v>
      </c>
      <c r="O84" s="12">
        <f t="shared" si="31"/>
        <v>-4.8213356581659372E-2</v>
      </c>
      <c r="P84" s="12">
        <f t="shared" si="32"/>
        <v>2.3245277528702369E-3</v>
      </c>
      <c r="Q84" s="95">
        <v>2.7242063492063489</v>
      </c>
      <c r="R84" s="75"/>
      <c r="S84" s="4"/>
      <c r="T84" s="66"/>
    </row>
    <row r="85" spans="1:51">
      <c r="A85" s="34" t="s">
        <v>8</v>
      </c>
      <c r="B85" s="35" t="s">
        <v>6</v>
      </c>
      <c r="C85" s="36" t="s">
        <v>21</v>
      </c>
      <c r="D85" s="34" t="s">
        <v>0</v>
      </c>
      <c r="E85" s="34" t="s">
        <v>1</v>
      </c>
      <c r="F85" s="34" t="s">
        <v>22</v>
      </c>
      <c r="G85" s="37" t="s">
        <v>23</v>
      </c>
      <c r="H85" s="37" t="s">
        <v>24</v>
      </c>
      <c r="I85" s="37" t="s">
        <v>25</v>
      </c>
      <c r="J85" s="37" t="s">
        <v>26</v>
      </c>
      <c r="K85" s="37" t="s">
        <v>2</v>
      </c>
      <c r="L85" s="72">
        <f t="shared" si="33"/>
        <v>83</v>
      </c>
      <c r="M85" s="13">
        <f t="shared" si="35"/>
        <v>2.6982401656314705</v>
      </c>
      <c r="N85" s="12">
        <f t="shared" si="34"/>
        <v>2.6431926526479121</v>
      </c>
      <c r="O85" s="12">
        <f t="shared" si="31"/>
        <v>5.5047512983558367E-2</v>
      </c>
      <c r="P85" s="12">
        <f t="shared" si="32"/>
        <v>3.030228685675027E-3</v>
      </c>
      <c r="Q85" s="95">
        <v>2.7258403361344534</v>
      </c>
      <c r="R85" s="75"/>
      <c r="S85" s="4"/>
      <c r="T85" s="66"/>
    </row>
    <row r="86" spans="1:51">
      <c r="A86" s="38" t="s">
        <v>27</v>
      </c>
      <c r="B86" s="39" t="s">
        <v>27</v>
      </c>
      <c r="C86" s="40" t="s">
        <v>3</v>
      </c>
      <c r="D86" s="41" t="s">
        <v>3</v>
      </c>
      <c r="E86" s="41" t="s">
        <v>3</v>
      </c>
      <c r="F86" s="58" t="s">
        <v>3</v>
      </c>
      <c r="G86" s="42" t="s">
        <v>3</v>
      </c>
      <c r="H86" s="42" t="s">
        <v>3</v>
      </c>
      <c r="I86" s="42" t="s">
        <v>3</v>
      </c>
      <c r="J86" s="42" t="s">
        <v>3</v>
      </c>
      <c r="K86" s="42" t="s">
        <v>28</v>
      </c>
      <c r="L86" s="72">
        <f t="shared" si="33"/>
        <v>84</v>
      </c>
      <c r="M86" s="13">
        <f t="shared" si="35"/>
        <v>2.8015010351966874</v>
      </c>
      <c r="N86" s="12">
        <f t="shared" si="34"/>
        <v>2.6431926526479121</v>
      </c>
      <c r="O86" s="12">
        <f t="shared" si="31"/>
        <v>0.15830838254877522</v>
      </c>
      <c r="P86" s="12">
        <f t="shared" si="32"/>
        <v>2.5061543985209357E-2</v>
      </c>
      <c r="Q86" s="96">
        <v>2.7285714285714286</v>
      </c>
      <c r="R86" s="75"/>
      <c r="S86" s="4"/>
      <c r="T86" s="66"/>
    </row>
    <row r="87" spans="1:51">
      <c r="A87" s="43">
        <f>(K87/10000*2500)/(E87/100)*10/1000+B87</f>
        <v>2.4482401656314701</v>
      </c>
      <c r="B87" s="43">
        <f>I145</f>
        <v>0.5714285714285714</v>
      </c>
      <c r="C87" s="44">
        <f>C59</f>
        <v>4</v>
      </c>
      <c r="D87" s="43">
        <f>D3</f>
        <v>20</v>
      </c>
      <c r="E87" s="44">
        <f>E3-1</f>
        <v>69</v>
      </c>
      <c r="F87" s="43">
        <f>F3</f>
        <v>12</v>
      </c>
      <c r="G87" s="44">
        <v>5</v>
      </c>
      <c r="H87" s="45">
        <v>10</v>
      </c>
      <c r="I87" s="45">
        <f t="shared" ref="I87:I111" si="36">D87-C87-G87</f>
        <v>11</v>
      </c>
      <c r="J87" s="45">
        <f t="shared" ref="J87:J111" si="37">(E87-2*H87-F87)/2</f>
        <v>18.5</v>
      </c>
      <c r="K87" s="45">
        <f t="shared" si="30"/>
        <v>518</v>
      </c>
      <c r="L87" s="72">
        <f t="shared" si="33"/>
        <v>85</v>
      </c>
      <c r="M87" s="13">
        <f t="shared" si="35"/>
        <v>2.9047619047619051</v>
      </c>
      <c r="N87" s="12">
        <f t="shared" si="34"/>
        <v>2.6431926526479121</v>
      </c>
      <c r="O87" s="12">
        <f t="shared" si="31"/>
        <v>0.26156925211399296</v>
      </c>
      <c r="P87" s="12">
        <f t="shared" si="32"/>
        <v>6.8418473651473605E-2</v>
      </c>
      <c r="Q87" s="95">
        <v>2.7351609657947682</v>
      </c>
      <c r="R87" s="75"/>
      <c r="S87" s="4"/>
      <c r="T87" s="66"/>
    </row>
    <row r="88" spans="1:51">
      <c r="A88" s="47">
        <f t="shared" ref="A88:A111" si="38">(K88/10000*2500)/(E88/100)*10/1000+B88</f>
        <v>2.5515010351966874</v>
      </c>
      <c r="B88" s="47">
        <f>B87</f>
        <v>0.5714285714285714</v>
      </c>
      <c r="C88" s="48">
        <f t="shared" ref="C88:C111" si="39">C60</f>
        <v>4.5</v>
      </c>
      <c r="D88" s="47">
        <f t="shared" ref="D88:D139" si="40">D4</f>
        <v>20</v>
      </c>
      <c r="E88" s="48">
        <f>E87</f>
        <v>69</v>
      </c>
      <c r="F88" s="47">
        <f t="shared" ref="F88:F111" si="41">F4</f>
        <v>12</v>
      </c>
      <c r="G88" s="48">
        <v>5</v>
      </c>
      <c r="H88" s="49">
        <v>10</v>
      </c>
      <c r="I88" s="49">
        <f t="shared" si="36"/>
        <v>10.5</v>
      </c>
      <c r="J88" s="49">
        <f t="shared" si="37"/>
        <v>18.5</v>
      </c>
      <c r="K88" s="49">
        <f t="shared" si="30"/>
        <v>546.5</v>
      </c>
      <c r="L88" s="72">
        <f t="shared" si="33"/>
        <v>86</v>
      </c>
      <c r="M88" s="13">
        <f t="shared" si="35"/>
        <v>2.5351966873706004</v>
      </c>
      <c r="N88" s="12">
        <f t="shared" si="34"/>
        <v>2.6431926526479121</v>
      </c>
      <c r="O88" s="12">
        <f t="shared" si="31"/>
        <v>-0.1079959652773117</v>
      </c>
      <c r="P88" s="12">
        <f t="shared" si="32"/>
        <v>1.1663128516178314E-2</v>
      </c>
      <c r="Q88" s="95">
        <v>2.741718426501035</v>
      </c>
      <c r="R88" s="75"/>
      <c r="S88" s="4"/>
      <c r="T88" s="66"/>
    </row>
    <row r="89" spans="1:51">
      <c r="A89" s="47">
        <f t="shared" si="38"/>
        <v>2.6547619047619051</v>
      </c>
      <c r="B89" s="47">
        <f t="shared" ref="B89:B111" si="42">B88</f>
        <v>0.5714285714285714</v>
      </c>
      <c r="C89" s="48">
        <f t="shared" si="39"/>
        <v>5</v>
      </c>
      <c r="D89" s="47">
        <f t="shared" si="40"/>
        <v>20</v>
      </c>
      <c r="E89" s="48">
        <f t="shared" ref="E89:E111" si="43">E88</f>
        <v>69</v>
      </c>
      <c r="F89" s="47">
        <f t="shared" si="41"/>
        <v>12</v>
      </c>
      <c r="G89" s="48">
        <v>5</v>
      </c>
      <c r="H89" s="49">
        <v>10</v>
      </c>
      <c r="I89" s="49">
        <f t="shared" si="36"/>
        <v>10</v>
      </c>
      <c r="J89" s="49">
        <f t="shared" si="37"/>
        <v>18.5</v>
      </c>
      <c r="K89" s="49">
        <f t="shared" si="30"/>
        <v>575</v>
      </c>
      <c r="L89" s="72">
        <f t="shared" si="33"/>
        <v>87</v>
      </c>
      <c r="M89" s="13">
        <f t="shared" si="35"/>
        <v>2.6384575569358182</v>
      </c>
      <c r="N89" s="12">
        <f t="shared" si="34"/>
        <v>2.6431926526479121</v>
      </c>
      <c r="O89" s="12">
        <f t="shared" si="31"/>
        <v>-4.7350957120939619E-3</v>
      </c>
      <c r="P89" s="12">
        <f t="shared" si="32"/>
        <v>2.2421131402690623E-5</v>
      </c>
      <c r="Q89" s="95">
        <v>2.7450396825396828</v>
      </c>
      <c r="R89" s="75"/>
      <c r="S89" s="4"/>
      <c r="T89" s="66"/>
    </row>
    <row r="90" spans="1:51">
      <c r="A90" s="47">
        <f t="shared" si="38"/>
        <v>2.758022774327122</v>
      </c>
      <c r="B90" s="47">
        <f t="shared" si="42"/>
        <v>0.5714285714285714</v>
      </c>
      <c r="C90" s="48">
        <f t="shared" si="39"/>
        <v>5.5</v>
      </c>
      <c r="D90" s="47">
        <f t="shared" si="40"/>
        <v>20</v>
      </c>
      <c r="E90" s="48">
        <f t="shared" si="43"/>
        <v>69</v>
      </c>
      <c r="F90" s="47">
        <f t="shared" si="41"/>
        <v>12</v>
      </c>
      <c r="G90" s="48">
        <v>5</v>
      </c>
      <c r="H90" s="49">
        <v>10</v>
      </c>
      <c r="I90" s="49">
        <f t="shared" si="36"/>
        <v>9.5</v>
      </c>
      <c r="J90" s="49">
        <f t="shared" si="37"/>
        <v>18.5</v>
      </c>
      <c r="K90" s="49">
        <f t="shared" si="30"/>
        <v>603.5</v>
      </c>
      <c r="L90" s="72">
        <f t="shared" si="33"/>
        <v>88</v>
      </c>
      <c r="M90" s="13">
        <f t="shared" si="35"/>
        <v>2.741718426501035</v>
      </c>
      <c r="N90" s="12">
        <f t="shared" si="34"/>
        <v>2.6431926526479121</v>
      </c>
      <c r="O90" s="12">
        <f t="shared" si="31"/>
        <v>9.8525773853122889E-2</v>
      </c>
      <c r="P90" s="12">
        <f t="shared" si="32"/>
        <v>9.7073281133567141E-3</v>
      </c>
      <c r="Q90" s="96">
        <v>2.746428571428571</v>
      </c>
      <c r="R90" s="75"/>
      <c r="S90" s="4"/>
      <c r="T90" s="66"/>
    </row>
    <row r="91" spans="1:51">
      <c r="A91" s="51">
        <f t="shared" si="38"/>
        <v>2.8612836438923406</v>
      </c>
      <c r="B91" s="51">
        <f t="shared" si="42"/>
        <v>0.5714285714285714</v>
      </c>
      <c r="C91" s="52">
        <f t="shared" si="39"/>
        <v>6</v>
      </c>
      <c r="D91" s="51">
        <f t="shared" si="40"/>
        <v>20</v>
      </c>
      <c r="E91" s="52">
        <f t="shared" si="43"/>
        <v>69</v>
      </c>
      <c r="F91" s="51">
        <f t="shared" si="41"/>
        <v>12</v>
      </c>
      <c r="G91" s="52">
        <v>5</v>
      </c>
      <c r="H91" s="53">
        <v>10</v>
      </c>
      <c r="I91" s="53">
        <f t="shared" si="36"/>
        <v>9</v>
      </c>
      <c r="J91" s="53">
        <f t="shared" si="37"/>
        <v>18.5</v>
      </c>
      <c r="K91" s="53">
        <f t="shared" si="30"/>
        <v>632</v>
      </c>
      <c r="L91" s="72">
        <f t="shared" si="33"/>
        <v>89</v>
      </c>
      <c r="M91" s="13">
        <f t="shared" si="35"/>
        <v>2.8449792960662528</v>
      </c>
      <c r="N91" s="12">
        <f t="shared" si="34"/>
        <v>2.6431926526479121</v>
      </c>
      <c r="O91" s="12">
        <f t="shared" si="31"/>
        <v>0.20178664341834063</v>
      </c>
      <c r="P91" s="12">
        <f t="shared" si="32"/>
        <v>4.0717849462040552E-2</v>
      </c>
      <c r="Q91" s="95">
        <v>2.7545271629778671</v>
      </c>
      <c r="R91" s="75"/>
      <c r="S91" s="4"/>
      <c r="T91" s="66"/>
    </row>
    <row r="92" spans="1:51">
      <c r="A92" s="43">
        <f t="shared" si="38"/>
        <v>2.4917184265010355</v>
      </c>
      <c r="B92" s="43">
        <f t="shared" si="42"/>
        <v>0.5714285714285714</v>
      </c>
      <c r="C92" s="44">
        <f t="shared" si="39"/>
        <v>4</v>
      </c>
      <c r="D92" s="43">
        <f t="shared" si="40"/>
        <v>21</v>
      </c>
      <c r="E92" s="44">
        <f t="shared" si="43"/>
        <v>69</v>
      </c>
      <c r="F92" s="43">
        <f t="shared" si="41"/>
        <v>12</v>
      </c>
      <c r="G92" s="44">
        <v>5</v>
      </c>
      <c r="H92" s="45">
        <v>10</v>
      </c>
      <c r="I92" s="45">
        <f t="shared" si="36"/>
        <v>12</v>
      </c>
      <c r="J92" s="45">
        <f t="shared" si="37"/>
        <v>18.5</v>
      </c>
      <c r="K92" s="45">
        <f t="shared" si="30"/>
        <v>530</v>
      </c>
      <c r="L92" s="72">
        <f t="shared" si="33"/>
        <v>90</v>
      </c>
      <c r="M92" s="13">
        <f t="shared" si="35"/>
        <v>2.9482401656314705</v>
      </c>
      <c r="N92" s="12">
        <f t="shared" si="34"/>
        <v>2.6431926526479121</v>
      </c>
      <c r="O92" s="12">
        <f t="shared" si="31"/>
        <v>0.30504751298355837</v>
      </c>
      <c r="P92" s="12">
        <f t="shared" si="32"/>
        <v>9.305398517745421E-2</v>
      </c>
      <c r="Q92" s="95">
        <v>2.7552521008403366</v>
      </c>
      <c r="R92" s="75"/>
      <c r="S92" s="4"/>
      <c r="T92" s="66"/>
    </row>
    <row r="93" spans="1:51">
      <c r="A93" s="47">
        <f t="shared" si="38"/>
        <v>2.5949792960662528</v>
      </c>
      <c r="B93" s="47">
        <f t="shared" si="42"/>
        <v>0.5714285714285714</v>
      </c>
      <c r="C93" s="48">
        <f t="shared" si="39"/>
        <v>4.5</v>
      </c>
      <c r="D93" s="47">
        <f t="shared" si="40"/>
        <v>21</v>
      </c>
      <c r="E93" s="48">
        <f t="shared" si="43"/>
        <v>69</v>
      </c>
      <c r="F93" s="47">
        <f t="shared" si="41"/>
        <v>12</v>
      </c>
      <c r="G93" s="48">
        <v>5</v>
      </c>
      <c r="H93" s="49">
        <v>10</v>
      </c>
      <c r="I93" s="49">
        <f t="shared" si="36"/>
        <v>11.5</v>
      </c>
      <c r="J93" s="49">
        <f t="shared" si="37"/>
        <v>18.5</v>
      </c>
      <c r="K93" s="49">
        <f t="shared" si="30"/>
        <v>558.5</v>
      </c>
      <c r="L93" s="72">
        <f t="shared" si="33"/>
        <v>91</v>
      </c>
      <c r="M93" s="13">
        <f t="shared" si="35"/>
        <v>2.4047619047619051</v>
      </c>
      <c r="N93" s="12">
        <f t="shared" si="34"/>
        <v>2.6431926526479121</v>
      </c>
      <c r="O93" s="12">
        <f t="shared" si="31"/>
        <v>-0.23843074788600704</v>
      </c>
      <c r="P93" s="12">
        <f t="shared" si="32"/>
        <v>5.6849221537480656E-2</v>
      </c>
      <c r="Q93" s="95">
        <v>2.758022774327122</v>
      </c>
      <c r="R93" s="75"/>
      <c r="S93" s="4"/>
      <c r="T93" s="66"/>
    </row>
    <row r="94" spans="1:51">
      <c r="A94" s="47">
        <f t="shared" si="38"/>
        <v>2.6982401656314705</v>
      </c>
      <c r="B94" s="47">
        <f t="shared" si="42"/>
        <v>0.5714285714285714</v>
      </c>
      <c r="C94" s="48">
        <f t="shared" si="39"/>
        <v>5</v>
      </c>
      <c r="D94" s="47">
        <f t="shared" si="40"/>
        <v>21</v>
      </c>
      <c r="E94" s="48">
        <f t="shared" si="43"/>
        <v>69</v>
      </c>
      <c r="F94" s="47">
        <f t="shared" si="41"/>
        <v>12</v>
      </c>
      <c r="G94" s="48">
        <v>5</v>
      </c>
      <c r="H94" s="49">
        <v>10</v>
      </c>
      <c r="I94" s="49">
        <f t="shared" si="36"/>
        <v>11</v>
      </c>
      <c r="J94" s="49">
        <f t="shared" si="37"/>
        <v>18.5</v>
      </c>
      <c r="K94" s="49">
        <f t="shared" si="30"/>
        <v>587</v>
      </c>
      <c r="L94" s="72">
        <f t="shared" si="33"/>
        <v>92</v>
      </c>
      <c r="M94" s="13">
        <f t="shared" si="35"/>
        <v>2.5080227743271224</v>
      </c>
      <c r="N94" s="12">
        <f t="shared" si="34"/>
        <v>2.6431926526479121</v>
      </c>
      <c r="O94" s="12">
        <f t="shared" si="31"/>
        <v>-0.13516987832078975</v>
      </c>
      <c r="P94" s="12">
        <f t="shared" si="32"/>
        <v>1.8270896005257106E-2</v>
      </c>
      <c r="Q94" s="96">
        <v>2.7642857142857142</v>
      </c>
      <c r="R94" s="75"/>
      <c r="S94" s="4"/>
      <c r="T94" s="66"/>
    </row>
    <row r="95" spans="1:51">
      <c r="A95" s="47">
        <f t="shared" si="38"/>
        <v>2.8015010351966874</v>
      </c>
      <c r="B95" s="47">
        <f t="shared" si="42"/>
        <v>0.5714285714285714</v>
      </c>
      <c r="C95" s="48">
        <f t="shared" si="39"/>
        <v>5.5</v>
      </c>
      <c r="D95" s="47">
        <f t="shared" si="40"/>
        <v>21</v>
      </c>
      <c r="E95" s="48">
        <f t="shared" si="43"/>
        <v>69</v>
      </c>
      <c r="F95" s="47">
        <f t="shared" si="41"/>
        <v>12</v>
      </c>
      <c r="G95" s="48">
        <v>5</v>
      </c>
      <c r="H95" s="49">
        <v>10</v>
      </c>
      <c r="I95" s="49">
        <f t="shared" si="36"/>
        <v>10.5</v>
      </c>
      <c r="J95" s="49">
        <f t="shared" si="37"/>
        <v>18.5</v>
      </c>
      <c r="K95" s="49">
        <f t="shared" si="30"/>
        <v>615.5</v>
      </c>
      <c r="L95" s="72">
        <f t="shared" si="33"/>
        <v>93</v>
      </c>
      <c r="M95" s="13">
        <f t="shared" si="35"/>
        <v>2.6112836438923397</v>
      </c>
      <c r="N95" s="12">
        <f t="shared" si="34"/>
        <v>2.6431926526479121</v>
      </c>
      <c r="O95" s="12">
        <f t="shared" si="31"/>
        <v>-3.1909008755572454E-2</v>
      </c>
      <c r="P95" s="12">
        <f t="shared" si="32"/>
        <v>1.0181848397631996E-3</v>
      </c>
      <c r="Q95" s="95">
        <v>2.7658730158730158</v>
      </c>
      <c r="R95" s="75"/>
      <c r="S95" s="4"/>
      <c r="T95" s="66"/>
    </row>
    <row r="96" spans="1:51">
      <c r="A96" s="51">
        <f t="shared" si="38"/>
        <v>2.9047619047619051</v>
      </c>
      <c r="B96" s="51">
        <f t="shared" si="42"/>
        <v>0.5714285714285714</v>
      </c>
      <c r="C96" s="52">
        <f t="shared" si="39"/>
        <v>6</v>
      </c>
      <c r="D96" s="51">
        <f t="shared" si="40"/>
        <v>21</v>
      </c>
      <c r="E96" s="52">
        <f t="shared" si="43"/>
        <v>69</v>
      </c>
      <c r="F96" s="51">
        <f t="shared" si="41"/>
        <v>12</v>
      </c>
      <c r="G96" s="52">
        <v>5</v>
      </c>
      <c r="H96" s="53">
        <v>10</v>
      </c>
      <c r="I96" s="53">
        <f t="shared" si="36"/>
        <v>10</v>
      </c>
      <c r="J96" s="53">
        <f t="shared" si="37"/>
        <v>18.5</v>
      </c>
      <c r="K96" s="53">
        <f t="shared" si="30"/>
        <v>644</v>
      </c>
      <c r="L96" s="72">
        <f t="shared" si="33"/>
        <v>94</v>
      </c>
      <c r="M96" s="13">
        <f t="shared" si="35"/>
        <v>2.7145445134575565</v>
      </c>
      <c r="N96" s="12">
        <f t="shared" si="34"/>
        <v>2.6431926526479121</v>
      </c>
      <c r="O96" s="12">
        <f t="shared" si="31"/>
        <v>7.1351860809644396E-2</v>
      </c>
      <c r="P96" s="12">
        <f t="shared" si="32"/>
        <v>5.0910880409988681E-3</v>
      </c>
      <c r="Q96" s="95">
        <v>2.7699579831932777</v>
      </c>
      <c r="R96" s="75"/>
      <c r="S96" s="4"/>
      <c r="T96" s="66"/>
    </row>
    <row r="97" spans="1:20">
      <c r="A97" s="43">
        <f t="shared" si="38"/>
        <v>2.5351966873706004</v>
      </c>
      <c r="B97" s="43">
        <f t="shared" si="42"/>
        <v>0.5714285714285714</v>
      </c>
      <c r="C97" s="44">
        <f t="shared" si="39"/>
        <v>4</v>
      </c>
      <c r="D97" s="43">
        <f t="shared" si="40"/>
        <v>22</v>
      </c>
      <c r="E97" s="44">
        <f t="shared" si="43"/>
        <v>69</v>
      </c>
      <c r="F97" s="43">
        <f t="shared" si="41"/>
        <v>12</v>
      </c>
      <c r="G97" s="44">
        <v>5</v>
      </c>
      <c r="H97" s="45">
        <v>10</v>
      </c>
      <c r="I97" s="45">
        <f t="shared" si="36"/>
        <v>13</v>
      </c>
      <c r="J97" s="45">
        <f t="shared" si="37"/>
        <v>18.5</v>
      </c>
      <c r="K97" s="45">
        <f t="shared" si="30"/>
        <v>542</v>
      </c>
      <c r="L97" s="72">
        <f t="shared" si="33"/>
        <v>95</v>
      </c>
      <c r="M97" s="13">
        <f t="shared" si="35"/>
        <v>2.8178053830227743</v>
      </c>
      <c r="N97" s="12">
        <f t="shared" si="34"/>
        <v>2.6431926526479121</v>
      </c>
      <c r="O97" s="12">
        <f t="shared" si="31"/>
        <v>0.17461273037486214</v>
      </c>
      <c r="P97" s="12">
        <f t="shared" si="32"/>
        <v>3.0489605608964302E-2</v>
      </c>
      <c r="Q97" s="95">
        <v>2.7743271221532098</v>
      </c>
      <c r="R97" s="75"/>
      <c r="S97" s="4"/>
      <c r="T97" s="66"/>
    </row>
    <row r="98" spans="1:20">
      <c r="A98" s="47">
        <f t="shared" si="38"/>
        <v>2.6384575569358182</v>
      </c>
      <c r="B98" s="47">
        <f t="shared" si="42"/>
        <v>0.5714285714285714</v>
      </c>
      <c r="C98" s="48">
        <f t="shared" si="39"/>
        <v>4.5</v>
      </c>
      <c r="D98" s="47">
        <f t="shared" si="40"/>
        <v>22</v>
      </c>
      <c r="E98" s="48">
        <f t="shared" si="43"/>
        <v>69</v>
      </c>
      <c r="F98" s="47">
        <f t="shared" si="41"/>
        <v>12</v>
      </c>
      <c r="G98" s="48">
        <v>5</v>
      </c>
      <c r="H98" s="49">
        <v>10</v>
      </c>
      <c r="I98" s="49">
        <f t="shared" si="36"/>
        <v>12.5</v>
      </c>
      <c r="J98" s="49">
        <f t="shared" si="37"/>
        <v>18.5</v>
      </c>
      <c r="K98" s="49">
        <f t="shared" si="30"/>
        <v>570.5</v>
      </c>
      <c r="L98" s="72">
        <f t="shared" si="33"/>
        <v>96</v>
      </c>
      <c r="M98" s="13">
        <f t="shared" si="35"/>
        <v>2.3612836438923397</v>
      </c>
      <c r="N98" s="12">
        <f t="shared" si="34"/>
        <v>2.6431926526479121</v>
      </c>
      <c r="O98" s="12">
        <f t="shared" si="31"/>
        <v>-0.28190900875557245</v>
      </c>
      <c r="P98" s="12">
        <f t="shared" si="32"/>
        <v>7.9472689217549422E-2</v>
      </c>
      <c r="Q98" s="95">
        <v>2.7774144869215291</v>
      </c>
      <c r="R98" s="75"/>
      <c r="S98" s="4"/>
      <c r="T98" s="66"/>
    </row>
    <row r="99" spans="1:20">
      <c r="A99" s="47">
        <f t="shared" si="38"/>
        <v>2.741718426501035</v>
      </c>
      <c r="B99" s="47">
        <f t="shared" si="42"/>
        <v>0.5714285714285714</v>
      </c>
      <c r="C99" s="48">
        <f t="shared" si="39"/>
        <v>5</v>
      </c>
      <c r="D99" s="47">
        <f t="shared" si="40"/>
        <v>22</v>
      </c>
      <c r="E99" s="48">
        <f t="shared" si="43"/>
        <v>69</v>
      </c>
      <c r="F99" s="47">
        <f t="shared" si="41"/>
        <v>12</v>
      </c>
      <c r="G99" s="48">
        <v>5</v>
      </c>
      <c r="H99" s="49">
        <v>10</v>
      </c>
      <c r="I99" s="49">
        <f t="shared" si="36"/>
        <v>12</v>
      </c>
      <c r="J99" s="49">
        <f t="shared" si="37"/>
        <v>18.5</v>
      </c>
      <c r="K99" s="49">
        <f t="shared" si="30"/>
        <v>599</v>
      </c>
      <c r="L99" s="72">
        <f t="shared" si="33"/>
        <v>97</v>
      </c>
      <c r="M99" s="13">
        <f t="shared" si="35"/>
        <v>2.464544513457557</v>
      </c>
      <c r="N99" s="12">
        <f t="shared" si="34"/>
        <v>2.6431926526479121</v>
      </c>
      <c r="O99" s="12">
        <f t="shared" si="31"/>
        <v>-0.17864813919035516</v>
      </c>
      <c r="P99" s="12">
        <f t="shared" si="32"/>
        <v>3.1915157636176514E-2</v>
      </c>
      <c r="Q99" s="95">
        <v>2.7846638655462179</v>
      </c>
      <c r="R99" s="75"/>
      <c r="S99" s="4"/>
      <c r="T99" s="66"/>
    </row>
    <row r="100" spans="1:20">
      <c r="A100" s="47">
        <f t="shared" si="38"/>
        <v>2.8449792960662528</v>
      </c>
      <c r="B100" s="47">
        <f t="shared" si="42"/>
        <v>0.5714285714285714</v>
      </c>
      <c r="C100" s="48">
        <f t="shared" si="39"/>
        <v>5.5</v>
      </c>
      <c r="D100" s="47">
        <f t="shared" si="40"/>
        <v>22</v>
      </c>
      <c r="E100" s="48">
        <f t="shared" si="43"/>
        <v>69</v>
      </c>
      <c r="F100" s="47">
        <f t="shared" si="41"/>
        <v>12</v>
      </c>
      <c r="G100" s="48">
        <v>5</v>
      </c>
      <c r="H100" s="49">
        <v>10</v>
      </c>
      <c r="I100" s="49">
        <f t="shared" si="36"/>
        <v>11.5</v>
      </c>
      <c r="J100" s="49">
        <f t="shared" si="37"/>
        <v>18.5</v>
      </c>
      <c r="K100" s="49">
        <f t="shared" si="30"/>
        <v>627.5</v>
      </c>
      <c r="L100" s="72">
        <f t="shared" si="33"/>
        <v>98</v>
      </c>
      <c r="M100" s="13">
        <f t="shared" si="35"/>
        <v>2.5678053830227743</v>
      </c>
      <c r="N100" s="12">
        <f t="shared" si="34"/>
        <v>2.6431926526479121</v>
      </c>
      <c r="O100" s="12">
        <f t="shared" si="31"/>
        <v>-7.5387269625137865E-2</v>
      </c>
      <c r="P100" s="12">
        <f t="shared" si="32"/>
        <v>5.6832404215332345E-3</v>
      </c>
      <c r="Q100" s="95">
        <v>2.7867063492063489</v>
      </c>
      <c r="R100" s="75"/>
      <c r="S100" s="4"/>
      <c r="T100" s="66"/>
    </row>
    <row r="101" spans="1:20">
      <c r="A101" s="51">
        <f t="shared" si="38"/>
        <v>2.9482401656314705</v>
      </c>
      <c r="B101" s="51">
        <f t="shared" si="42"/>
        <v>0.5714285714285714</v>
      </c>
      <c r="C101" s="52">
        <f t="shared" si="39"/>
        <v>6</v>
      </c>
      <c r="D101" s="51">
        <f t="shared" si="40"/>
        <v>22</v>
      </c>
      <c r="E101" s="52">
        <f t="shared" si="43"/>
        <v>69</v>
      </c>
      <c r="F101" s="51">
        <f t="shared" si="41"/>
        <v>12</v>
      </c>
      <c r="G101" s="52">
        <v>5</v>
      </c>
      <c r="H101" s="53">
        <v>10</v>
      </c>
      <c r="I101" s="53">
        <f t="shared" si="36"/>
        <v>11</v>
      </c>
      <c r="J101" s="53">
        <f t="shared" si="37"/>
        <v>18.5</v>
      </c>
      <c r="K101" s="53">
        <f t="shared" si="30"/>
        <v>656</v>
      </c>
      <c r="L101" s="72">
        <f t="shared" si="33"/>
        <v>99</v>
      </c>
      <c r="M101" s="13">
        <f t="shared" si="35"/>
        <v>2.671066252587992</v>
      </c>
      <c r="N101" s="12">
        <f t="shared" si="34"/>
        <v>2.6431926526479121</v>
      </c>
      <c r="O101" s="12">
        <f t="shared" si="31"/>
        <v>2.7873599940079874E-2</v>
      </c>
      <c r="P101" s="12">
        <f t="shared" si="32"/>
        <v>7.7693757361962078E-4</v>
      </c>
      <c r="Q101" s="96">
        <v>2.7892857142857146</v>
      </c>
      <c r="R101" s="75"/>
      <c r="S101" s="4"/>
      <c r="T101" s="66"/>
    </row>
    <row r="102" spans="1:20">
      <c r="A102" s="43">
        <f t="shared" si="38"/>
        <v>2.4047619047619051</v>
      </c>
      <c r="B102" s="43">
        <f t="shared" si="42"/>
        <v>0.5714285714285714</v>
      </c>
      <c r="C102" s="44">
        <f t="shared" si="39"/>
        <v>4</v>
      </c>
      <c r="D102" s="43">
        <f t="shared" si="40"/>
        <v>19</v>
      </c>
      <c r="E102" s="44">
        <f t="shared" si="43"/>
        <v>69</v>
      </c>
      <c r="F102" s="43">
        <f t="shared" si="41"/>
        <v>12</v>
      </c>
      <c r="G102" s="44">
        <v>5</v>
      </c>
      <c r="H102" s="45">
        <v>10</v>
      </c>
      <c r="I102" s="45">
        <f t="shared" si="36"/>
        <v>10</v>
      </c>
      <c r="J102" s="45">
        <f t="shared" si="37"/>
        <v>18.5</v>
      </c>
      <c r="K102" s="45">
        <f t="shared" si="30"/>
        <v>506</v>
      </c>
      <c r="L102" s="72">
        <f t="shared" si="33"/>
        <v>100</v>
      </c>
      <c r="M102" s="13">
        <f t="shared" si="35"/>
        <v>2.7743271221532098</v>
      </c>
      <c r="N102" s="12">
        <f t="shared" si="34"/>
        <v>2.6431926526479121</v>
      </c>
      <c r="O102" s="12">
        <f t="shared" si="31"/>
        <v>0.13113446950529761</v>
      </c>
      <c r="P102" s="12">
        <f t="shared" si="32"/>
        <v>1.719624909243583E-2</v>
      </c>
      <c r="Q102" s="95">
        <v>2.7967806841046281</v>
      </c>
      <c r="R102" s="75"/>
      <c r="S102" s="4"/>
      <c r="T102" s="66"/>
    </row>
    <row r="103" spans="1:20">
      <c r="A103" s="47">
        <f t="shared" si="38"/>
        <v>2.5080227743271224</v>
      </c>
      <c r="B103" s="47">
        <f t="shared" si="42"/>
        <v>0.5714285714285714</v>
      </c>
      <c r="C103" s="48">
        <f t="shared" si="39"/>
        <v>4.5</v>
      </c>
      <c r="D103" s="47">
        <f t="shared" si="40"/>
        <v>19</v>
      </c>
      <c r="E103" s="48">
        <f t="shared" si="43"/>
        <v>69</v>
      </c>
      <c r="F103" s="47">
        <f t="shared" si="41"/>
        <v>12</v>
      </c>
      <c r="G103" s="48">
        <v>5</v>
      </c>
      <c r="H103" s="49">
        <v>10</v>
      </c>
      <c r="I103" s="49">
        <f t="shared" si="36"/>
        <v>9.5</v>
      </c>
      <c r="J103" s="49">
        <f t="shared" si="37"/>
        <v>18.5</v>
      </c>
      <c r="K103" s="49">
        <f t="shared" si="30"/>
        <v>534.5</v>
      </c>
      <c r="L103" s="72">
        <f t="shared" si="33"/>
        <v>101</v>
      </c>
      <c r="M103" s="13">
        <f t="shared" ref="M103:M127" si="44">A115</f>
        <v>2.4611344537815123</v>
      </c>
      <c r="N103" s="12">
        <f t="shared" si="34"/>
        <v>2.6431926526479121</v>
      </c>
      <c r="O103" s="12">
        <f t="shared" si="31"/>
        <v>-0.18205819886639985</v>
      </c>
      <c r="P103" s="12">
        <f t="shared" si="32"/>
        <v>3.3145187774477593E-2</v>
      </c>
      <c r="Q103" s="95">
        <v>2.8015010351966874</v>
      </c>
      <c r="R103" s="75"/>
      <c r="S103" s="4"/>
      <c r="T103" s="66"/>
    </row>
    <row r="104" spans="1:20">
      <c r="A104" s="47">
        <f t="shared" si="38"/>
        <v>2.6112836438923397</v>
      </c>
      <c r="B104" s="47">
        <f t="shared" si="42"/>
        <v>0.5714285714285714</v>
      </c>
      <c r="C104" s="48">
        <f t="shared" si="39"/>
        <v>5</v>
      </c>
      <c r="D104" s="47">
        <f t="shared" si="40"/>
        <v>19</v>
      </c>
      <c r="E104" s="48">
        <f t="shared" si="43"/>
        <v>69</v>
      </c>
      <c r="F104" s="47">
        <f t="shared" si="41"/>
        <v>12</v>
      </c>
      <c r="G104" s="48">
        <v>5</v>
      </c>
      <c r="H104" s="49">
        <v>10</v>
      </c>
      <c r="I104" s="49">
        <f t="shared" si="36"/>
        <v>9</v>
      </c>
      <c r="J104" s="49">
        <f t="shared" si="37"/>
        <v>18.5</v>
      </c>
      <c r="K104" s="49">
        <f t="shared" si="30"/>
        <v>563</v>
      </c>
      <c r="L104" s="72">
        <f t="shared" si="33"/>
        <v>102</v>
      </c>
      <c r="M104" s="13">
        <f t="shared" si="44"/>
        <v>2.5640756302521006</v>
      </c>
      <c r="N104" s="12">
        <f t="shared" si="34"/>
        <v>2.6431926526479121</v>
      </c>
      <c r="O104" s="12">
        <f t="shared" si="31"/>
        <v>-7.9117022395811532E-2</v>
      </c>
      <c r="P104" s="12">
        <f t="shared" si="32"/>
        <v>6.2595032327793431E-3</v>
      </c>
      <c r="Q104" s="96">
        <v>2.8071428571428569</v>
      </c>
      <c r="R104" s="75"/>
      <c r="S104" s="4"/>
      <c r="T104" s="66"/>
    </row>
    <row r="105" spans="1:20">
      <c r="A105" s="47">
        <f t="shared" si="38"/>
        <v>2.7145445134575565</v>
      </c>
      <c r="B105" s="47">
        <f t="shared" si="42"/>
        <v>0.5714285714285714</v>
      </c>
      <c r="C105" s="48">
        <f t="shared" si="39"/>
        <v>5.5</v>
      </c>
      <c r="D105" s="47">
        <f t="shared" si="40"/>
        <v>19</v>
      </c>
      <c r="E105" s="48">
        <f t="shared" si="43"/>
        <v>69</v>
      </c>
      <c r="F105" s="47">
        <f t="shared" si="41"/>
        <v>12</v>
      </c>
      <c r="G105" s="48">
        <v>5</v>
      </c>
      <c r="H105" s="49">
        <v>10</v>
      </c>
      <c r="I105" s="49">
        <f t="shared" si="36"/>
        <v>8.5</v>
      </c>
      <c r="J105" s="49">
        <f t="shared" si="37"/>
        <v>18.5</v>
      </c>
      <c r="K105" s="49">
        <f t="shared" si="30"/>
        <v>591.5</v>
      </c>
      <c r="L105" s="72">
        <f t="shared" si="33"/>
        <v>103</v>
      </c>
      <c r="M105" s="13">
        <f t="shared" si="44"/>
        <v>2.6670168067226889</v>
      </c>
      <c r="N105" s="12">
        <f t="shared" si="34"/>
        <v>2.6431926526479121</v>
      </c>
      <c r="O105" s="12">
        <f t="shared" si="31"/>
        <v>2.3824154074776782E-2</v>
      </c>
      <c r="P105" s="12">
        <f t="shared" si="32"/>
        <v>5.6759031737870316E-4</v>
      </c>
      <c r="Q105" s="95">
        <v>2.8075396825396828</v>
      </c>
      <c r="R105" s="75"/>
      <c r="S105" s="4"/>
      <c r="T105" s="66"/>
    </row>
    <row r="106" spans="1:20">
      <c r="A106" s="51">
        <f t="shared" si="38"/>
        <v>2.8178053830227743</v>
      </c>
      <c r="B106" s="51">
        <f t="shared" si="42"/>
        <v>0.5714285714285714</v>
      </c>
      <c r="C106" s="52">
        <f t="shared" si="39"/>
        <v>6</v>
      </c>
      <c r="D106" s="51">
        <f t="shared" si="40"/>
        <v>19</v>
      </c>
      <c r="E106" s="52">
        <f t="shared" si="43"/>
        <v>69</v>
      </c>
      <c r="F106" s="51">
        <f t="shared" si="41"/>
        <v>12</v>
      </c>
      <c r="G106" s="52">
        <v>5</v>
      </c>
      <c r="H106" s="53">
        <v>10</v>
      </c>
      <c r="I106" s="53">
        <f t="shared" si="36"/>
        <v>8</v>
      </c>
      <c r="J106" s="53">
        <f t="shared" si="37"/>
        <v>18.5</v>
      </c>
      <c r="K106" s="53">
        <f t="shared" si="30"/>
        <v>620</v>
      </c>
      <c r="L106" s="72">
        <f t="shared" si="33"/>
        <v>104</v>
      </c>
      <c r="M106" s="13">
        <f t="shared" si="44"/>
        <v>2.7699579831932777</v>
      </c>
      <c r="N106" s="12">
        <f t="shared" si="34"/>
        <v>2.6431926526479121</v>
      </c>
      <c r="O106" s="12">
        <f t="shared" si="31"/>
        <v>0.12676533054536554</v>
      </c>
      <c r="P106" s="12">
        <f t="shared" si="32"/>
        <v>1.6069449028275784E-2</v>
      </c>
      <c r="Q106" s="95">
        <v>2.8140756302521011</v>
      </c>
      <c r="R106" s="75"/>
      <c r="S106" s="4"/>
      <c r="T106" s="66"/>
    </row>
    <row r="107" spans="1:20">
      <c r="A107" s="47">
        <f t="shared" si="38"/>
        <v>2.3612836438923397</v>
      </c>
      <c r="B107" s="43">
        <f t="shared" si="42"/>
        <v>0.5714285714285714</v>
      </c>
      <c r="C107" s="44">
        <f t="shared" si="39"/>
        <v>4</v>
      </c>
      <c r="D107" s="43">
        <f t="shared" si="40"/>
        <v>18</v>
      </c>
      <c r="E107" s="44">
        <f t="shared" si="43"/>
        <v>69</v>
      </c>
      <c r="F107" s="43">
        <f t="shared" si="41"/>
        <v>12</v>
      </c>
      <c r="G107" s="44">
        <v>5</v>
      </c>
      <c r="H107" s="45">
        <v>10</v>
      </c>
      <c r="I107" s="45">
        <f t="shared" si="36"/>
        <v>9</v>
      </c>
      <c r="J107" s="45">
        <f t="shared" si="37"/>
        <v>18.5</v>
      </c>
      <c r="K107" s="45">
        <f t="shared" si="30"/>
        <v>494</v>
      </c>
      <c r="L107" s="72">
        <f t="shared" si="33"/>
        <v>105</v>
      </c>
      <c r="M107" s="13">
        <f t="shared" si="44"/>
        <v>2.8728991596638647</v>
      </c>
      <c r="N107" s="12">
        <f t="shared" si="34"/>
        <v>2.6431926526479121</v>
      </c>
      <c r="O107" s="12">
        <f t="shared" si="31"/>
        <v>0.22970650701595252</v>
      </c>
      <c r="P107" s="12">
        <f t="shared" si="32"/>
        <v>5.2765079365469848E-2</v>
      </c>
      <c r="Q107" s="95">
        <v>2.8178053830227743</v>
      </c>
      <c r="R107" s="75"/>
      <c r="S107" s="4"/>
      <c r="T107" s="66"/>
    </row>
    <row r="108" spans="1:20">
      <c r="A108" s="47">
        <f t="shared" si="38"/>
        <v>2.464544513457557</v>
      </c>
      <c r="B108" s="47">
        <f t="shared" si="42"/>
        <v>0.5714285714285714</v>
      </c>
      <c r="C108" s="48">
        <f t="shared" si="39"/>
        <v>4.5</v>
      </c>
      <c r="D108" s="47">
        <f t="shared" si="40"/>
        <v>18</v>
      </c>
      <c r="E108" s="48">
        <f t="shared" si="43"/>
        <v>69</v>
      </c>
      <c r="F108" s="47">
        <f t="shared" si="41"/>
        <v>12</v>
      </c>
      <c r="G108" s="48">
        <v>5</v>
      </c>
      <c r="H108" s="49">
        <v>10</v>
      </c>
      <c r="I108" s="49">
        <f t="shared" si="36"/>
        <v>8.5</v>
      </c>
      <c r="J108" s="49">
        <f t="shared" si="37"/>
        <v>18.5</v>
      </c>
      <c r="K108" s="49">
        <f t="shared" si="30"/>
        <v>522.5</v>
      </c>
      <c r="L108" s="72">
        <f t="shared" si="33"/>
        <v>106</v>
      </c>
      <c r="M108" s="13">
        <f t="shared" si="44"/>
        <v>2.5052521008403361</v>
      </c>
      <c r="N108" s="12">
        <f t="shared" si="34"/>
        <v>2.6431926526479121</v>
      </c>
      <c r="O108" s="12">
        <f t="shared" si="31"/>
        <v>-0.13794055180757603</v>
      </c>
      <c r="P108" s="12">
        <f t="shared" si="32"/>
        <v>1.9027595832978566E-2</v>
      </c>
      <c r="Q108" s="95">
        <v>2.8196680080482901</v>
      </c>
      <c r="R108" s="75"/>
      <c r="S108" s="4"/>
      <c r="T108" s="66"/>
    </row>
    <row r="109" spans="1:20">
      <c r="A109" s="47">
        <f t="shared" si="38"/>
        <v>2.5678053830227743</v>
      </c>
      <c r="B109" s="47">
        <f t="shared" si="42"/>
        <v>0.5714285714285714</v>
      </c>
      <c r="C109" s="48">
        <f t="shared" si="39"/>
        <v>5</v>
      </c>
      <c r="D109" s="47">
        <f t="shared" si="40"/>
        <v>18</v>
      </c>
      <c r="E109" s="48">
        <f t="shared" si="43"/>
        <v>69</v>
      </c>
      <c r="F109" s="47">
        <f t="shared" si="41"/>
        <v>12</v>
      </c>
      <c r="G109" s="48">
        <v>5</v>
      </c>
      <c r="H109" s="49">
        <v>10</v>
      </c>
      <c r="I109" s="49">
        <f t="shared" si="36"/>
        <v>8</v>
      </c>
      <c r="J109" s="49">
        <f t="shared" si="37"/>
        <v>18.5</v>
      </c>
      <c r="K109" s="49">
        <f t="shared" si="30"/>
        <v>551</v>
      </c>
      <c r="L109" s="72">
        <f t="shared" si="33"/>
        <v>107</v>
      </c>
      <c r="M109" s="13">
        <f t="shared" si="44"/>
        <v>2.6081932773109244</v>
      </c>
      <c r="N109" s="12">
        <f t="shared" si="34"/>
        <v>2.6431926526479121</v>
      </c>
      <c r="O109" s="12">
        <f t="shared" si="31"/>
        <v>-3.4999375336987715E-2</v>
      </c>
      <c r="P109" s="12">
        <f t="shared" si="32"/>
        <v>1.2249562739793439E-3</v>
      </c>
      <c r="Q109" s="95">
        <v>2.8283730158730158</v>
      </c>
      <c r="R109" s="75"/>
      <c r="S109" s="4"/>
      <c r="T109" s="66"/>
    </row>
    <row r="110" spans="1:20">
      <c r="A110" s="47">
        <f t="shared" si="38"/>
        <v>2.671066252587992</v>
      </c>
      <c r="B110" s="47">
        <f t="shared" si="42"/>
        <v>0.5714285714285714</v>
      </c>
      <c r="C110" s="48">
        <f t="shared" si="39"/>
        <v>5.5</v>
      </c>
      <c r="D110" s="47">
        <f t="shared" si="40"/>
        <v>18</v>
      </c>
      <c r="E110" s="48">
        <f t="shared" si="43"/>
        <v>69</v>
      </c>
      <c r="F110" s="47">
        <f t="shared" si="41"/>
        <v>12</v>
      </c>
      <c r="G110" s="48">
        <v>5</v>
      </c>
      <c r="H110" s="49">
        <v>10</v>
      </c>
      <c r="I110" s="49">
        <f t="shared" si="36"/>
        <v>7.5</v>
      </c>
      <c r="J110" s="49">
        <f t="shared" si="37"/>
        <v>18.5</v>
      </c>
      <c r="K110" s="49">
        <f t="shared" si="30"/>
        <v>579.5</v>
      </c>
      <c r="L110" s="72">
        <f t="shared" si="33"/>
        <v>108</v>
      </c>
      <c r="M110" s="13">
        <f t="shared" si="44"/>
        <v>2.7111344537815123</v>
      </c>
      <c r="N110" s="12">
        <f t="shared" si="34"/>
        <v>2.6431926526479121</v>
      </c>
      <c r="O110" s="12">
        <f t="shared" si="31"/>
        <v>6.7941801133600155E-2</v>
      </c>
      <c r="P110" s="12">
        <f t="shared" si="32"/>
        <v>4.616088341277671E-3</v>
      </c>
      <c r="Q110" s="95">
        <v>2.8287815126050413</v>
      </c>
      <c r="R110" s="75"/>
      <c r="S110" s="4"/>
      <c r="T110" s="66"/>
    </row>
    <row r="111" spans="1:20">
      <c r="A111" s="51">
        <f t="shared" si="38"/>
        <v>2.7743271221532098</v>
      </c>
      <c r="B111" s="51">
        <f t="shared" si="42"/>
        <v>0.5714285714285714</v>
      </c>
      <c r="C111" s="52">
        <f t="shared" si="39"/>
        <v>6</v>
      </c>
      <c r="D111" s="51">
        <f t="shared" si="40"/>
        <v>18</v>
      </c>
      <c r="E111" s="52">
        <f t="shared" si="43"/>
        <v>69</v>
      </c>
      <c r="F111" s="51">
        <f t="shared" si="41"/>
        <v>12</v>
      </c>
      <c r="G111" s="52">
        <v>5</v>
      </c>
      <c r="H111" s="53">
        <v>10</v>
      </c>
      <c r="I111" s="53">
        <f t="shared" si="36"/>
        <v>7</v>
      </c>
      <c r="J111" s="53">
        <f t="shared" si="37"/>
        <v>18.5</v>
      </c>
      <c r="K111" s="53">
        <f t="shared" si="30"/>
        <v>608</v>
      </c>
      <c r="L111" s="72">
        <f t="shared" si="33"/>
        <v>109</v>
      </c>
      <c r="M111" s="13">
        <f t="shared" si="44"/>
        <v>2.8140756302521011</v>
      </c>
      <c r="N111" s="12">
        <f t="shared" si="34"/>
        <v>2.6431926526479121</v>
      </c>
      <c r="O111" s="12">
        <f t="shared" si="31"/>
        <v>0.17088297760418891</v>
      </c>
      <c r="P111" s="12">
        <f t="shared" si="32"/>
        <v>2.9200992034873731E-2</v>
      </c>
      <c r="Q111" s="96">
        <v>2.8321428571428573</v>
      </c>
      <c r="R111" s="75"/>
      <c r="S111" s="4"/>
      <c r="T111" s="66"/>
    </row>
    <row r="112" spans="1:20">
      <c r="A112" s="56"/>
      <c r="B112" s="56"/>
      <c r="C112" s="56"/>
      <c r="D112" s="49"/>
      <c r="E112" s="56"/>
      <c r="F112" s="56"/>
      <c r="G112" s="56"/>
      <c r="H112" s="56"/>
      <c r="I112" s="56"/>
      <c r="J112" s="57"/>
      <c r="K112" s="49"/>
      <c r="L112" s="72">
        <f t="shared" si="33"/>
        <v>110</v>
      </c>
      <c r="M112" s="13">
        <f t="shared" si="44"/>
        <v>2.9170168067226889</v>
      </c>
      <c r="N112" s="12">
        <f t="shared" si="34"/>
        <v>2.6431926526479121</v>
      </c>
      <c r="O112" s="12">
        <f t="shared" si="31"/>
        <v>0.27382415407477678</v>
      </c>
      <c r="P112" s="12">
        <f t="shared" si="32"/>
        <v>7.4979667354767091E-2</v>
      </c>
      <c r="Q112" s="95">
        <v>2.8390342052313882</v>
      </c>
      <c r="R112" s="75"/>
      <c r="S112" s="4"/>
      <c r="T112" s="66"/>
    </row>
    <row r="113" spans="1:20">
      <c r="A113" s="34" t="s">
        <v>8</v>
      </c>
      <c r="B113" s="35" t="s">
        <v>6</v>
      </c>
      <c r="C113" s="36" t="s">
        <v>21</v>
      </c>
      <c r="D113" s="36" t="s">
        <v>0</v>
      </c>
      <c r="E113" s="34" t="s">
        <v>1</v>
      </c>
      <c r="F113" s="34" t="s">
        <v>22</v>
      </c>
      <c r="G113" s="37" t="s">
        <v>23</v>
      </c>
      <c r="H113" s="37" t="s">
        <v>24</v>
      </c>
      <c r="I113" s="37" t="s">
        <v>25</v>
      </c>
      <c r="J113" s="37" t="s">
        <v>26</v>
      </c>
      <c r="K113" s="37" t="s">
        <v>2</v>
      </c>
      <c r="L113" s="72">
        <f t="shared" si="33"/>
        <v>111</v>
      </c>
      <c r="M113" s="13">
        <f t="shared" si="44"/>
        <v>2.5493697478991595</v>
      </c>
      <c r="N113" s="12">
        <f t="shared" si="34"/>
        <v>2.6431926526479121</v>
      </c>
      <c r="O113" s="12">
        <f t="shared" si="31"/>
        <v>-9.3822904748752656E-2</v>
      </c>
      <c r="P113" s="12">
        <f t="shared" si="32"/>
        <v>8.8027374554935141E-3</v>
      </c>
      <c r="Q113" s="95">
        <v>2.8449792960662528</v>
      </c>
      <c r="R113" s="75"/>
      <c r="S113" s="4"/>
      <c r="T113" s="66"/>
    </row>
    <row r="114" spans="1:20">
      <c r="A114" s="38" t="s">
        <v>27</v>
      </c>
      <c r="B114" s="39" t="s">
        <v>27</v>
      </c>
      <c r="C114" s="40" t="s">
        <v>3</v>
      </c>
      <c r="D114" s="40" t="s">
        <v>3</v>
      </c>
      <c r="E114" s="41" t="s">
        <v>3</v>
      </c>
      <c r="F114" s="58" t="s">
        <v>3</v>
      </c>
      <c r="G114" s="42" t="s">
        <v>3</v>
      </c>
      <c r="H114" s="42" t="s">
        <v>3</v>
      </c>
      <c r="I114" s="42" t="s">
        <v>3</v>
      </c>
      <c r="J114" s="42" t="s">
        <v>3</v>
      </c>
      <c r="K114" s="42" t="s">
        <v>28</v>
      </c>
      <c r="L114" s="72">
        <f t="shared" si="33"/>
        <v>112</v>
      </c>
      <c r="M114" s="13">
        <f t="shared" si="44"/>
        <v>2.6523109243697478</v>
      </c>
      <c r="N114" s="12">
        <f t="shared" si="34"/>
        <v>2.6431926526479121</v>
      </c>
      <c r="O114" s="12">
        <f t="shared" si="31"/>
        <v>9.1182717218356579E-3</v>
      </c>
      <c r="P114" s="12">
        <f t="shared" si="32"/>
        <v>8.3142879193227808E-5</v>
      </c>
      <c r="Q114" s="96">
        <v>2.8499999999999996</v>
      </c>
      <c r="R114" s="75"/>
      <c r="S114" s="4"/>
      <c r="T114" s="66"/>
    </row>
    <row r="115" spans="1:20">
      <c r="A115" s="43">
        <f>(K115/10000*2500)/(E115/100)*10/1000+B115</f>
        <v>2.4611344537815123</v>
      </c>
      <c r="B115" s="43">
        <f>I145</f>
        <v>0.5714285714285714</v>
      </c>
      <c r="C115" s="44">
        <f>C87</f>
        <v>4</v>
      </c>
      <c r="D115" s="44">
        <f t="shared" si="40"/>
        <v>20</v>
      </c>
      <c r="E115" s="44">
        <f>E3-2</f>
        <v>68</v>
      </c>
      <c r="F115" s="43">
        <f>F3</f>
        <v>12</v>
      </c>
      <c r="G115" s="44">
        <v>5</v>
      </c>
      <c r="H115" s="45">
        <v>10</v>
      </c>
      <c r="I115" s="45">
        <f t="shared" ref="I115:I139" si="45">D115-C115-G115</f>
        <v>11</v>
      </c>
      <c r="J115" s="45">
        <f t="shared" ref="J115:J139" si="46">(E115-2*H115-F115)/2</f>
        <v>18</v>
      </c>
      <c r="K115" s="45">
        <f t="shared" si="30"/>
        <v>514</v>
      </c>
      <c r="L115" s="72">
        <f t="shared" si="33"/>
        <v>113</v>
      </c>
      <c r="M115" s="13">
        <f t="shared" si="44"/>
        <v>2.7552521008403366</v>
      </c>
      <c r="N115" s="12">
        <f t="shared" si="34"/>
        <v>2.6431926526479121</v>
      </c>
      <c r="O115" s="12">
        <f t="shared" si="31"/>
        <v>0.11205944819242442</v>
      </c>
      <c r="P115" s="12">
        <f t="shared" si="32"/>
        <v>1.2557319929190652E-2</v>
      </c>
      <c r="Q115" s="95">
        <v>2.8581932773109244</v>
      </c>
      <c r="R115" s="75"/>
      <c r="S115" s="4"/>
      <c r="T115" s="66"/>
    </row>
    <row r="116" spans="1:20">
      <c r="A116" s="47">
        <f t="shared" ref="A116:A139" si="47">(K116/10000*2500)/(E116/100)*10/1000+B116</f>
        <v>2.5640756302521006</v>
      </c>
      <c r="B116" s="47">
        <f>B115</f>
        <v>0.5714285714285714</v>
      </c>
      <c r="C116" s="48">
        <f t="shared" ref="C116:C139" si="48">C88</f>
        <v>4.5</v>
      </c>
      <c r="D116" s="48">
        <f t="shared" si="40"/>
        <v>20</v>
      </c>
      <c r="E116" s="48">
        <f>E115</f>
        <v>68</v>
      </c>
      <c r="F116" s="47">
        <f t="shared" ref="F116:F139" si="49">F4</f>
        <v>12</v>
      </c>
      <c r="G116" s="48">
        <v>5</v>
      </c>
      <c r="H116" s="49">
        <v>10</v>
      </c>
      <c r="I116" s="49">
        <f t="shared" si="45"/>
        <v>10.5</v>
      </c>
      <c r="J116" s="49">
        <f t="shared" si="46"/>
        <v>18</v>
      </c>
      <c r="K116" s="49">
        <f t="shared" si="30"/>
        <v>542</v>
      </c>
      <c r="L116" s="72">
        <f t="shared" si="33"/>
        <v>114</v>
      </c>
      <c r="M116" s="13">
        <f t="shared" si="44"/>
        <v>2.8581932773109244</v>
      </c>
      <c r="N116" s="12">
        <f t="shared" si="34"/>
        <v>2.6431926526479121</v>
      </c>
      <c r="O116" s="12">
        <f t="shared" si="31"/>
        <v>0.21500062466301229</v>
      </c>
      <c r="P116" s="12">
        <f t="shared" si="32"/>
        <v>4.6225268605485488E-2</v>
      </c>
      <c r="Q116" s="95">
        <v>2.8612836438923406</v>
      </c>
      <c r="R116" s="75"/>
      <c r="S116" s="4"/>
      <c r="T116" s="66"/>
    </row>
    <row r="117" spans="1:20">
      <c r="A117" s="47">
        <f t="shared" si="47"/>
        <v>2.6670168067226889</v>
      </c>
      <c r="B117" s="47">
        <f t="shared" ref="B117:B139" si="50">B116</f>
        <v>0.5714285714285714</v>
      </c>
      <c r="C117" s="48">
        <f t="shared" si="48"/>
        <v>5</v>
      </c>
      <c r="D117" s="48">
        <f t="shared" si="40"/>
        <v>20</v>
      </c>
      <c r="E117" s="48">
        <f t="shared" ref="E117:E139" si="51">E116</f>
        <v>68</v>
      </c>
      <c r="F117" s="47">
        <f t="shared" si="49"/>
        <v>12</v>
      </c>
      <c r="G117" s="48">
        <v>5</v>
      </c>
      <c r="H117" s="49">
        <v>10</v>
      </c>
      <c r="I117" s="49">
        <f t="shared" si="45"/>
        <v>10</v>
      </c>
      <c r="J117" s="49">
        <f t="shared" si="46"/>
        <v>18</v>
      </c>
      <c r="K117" s="49">
        <f t="shared" si="30"/>
        <v>570</v>
      </c>
      <c r="L117" s="72">
        <f t="shared" si="33"/>
        <v>115</v>
      </c>
      <c r="M117" s="13">
        <f t="shared" si="44"/>
        <v>2.9611344537815123</v>
      </c>
      <c r="N117" s="12">
        <f t="shared" si="34"/>
        <v>2.6431926526479121</v>
      </c>
      <c r="O117" s="12">
        <f t="shared" si="31"/>
        <v>0.31794180113360015</v>
      </c>
      <c r="P117" s="12">
        <f t="shared" si="32"/>
        <v>0.10108698890807775</v>
      </c>
      <c r="Q117" s="95">
        <v>2.8700396825396828</v>
      </c>
      <c r="R117" s="75"/>
      <c r="S117" s="4"/>
      <c r="T117" s="66"/>
    </row>
    <row r="118" spans="1:20">
      <c r="A118" s="47">
        <f t="shared" si="47"/>
        <v>2.7699579831932777</v>
      </c>
      <c r="B118" s="47">
        <f t="shared" si="50"/>
        <v>0.5714285714285714</v>
      </c>
      <c r="C118" s="48">
        <f t="shared" si="48"/>
        <v>5.5</v>
      </c>
      <c r="D118" s="48">
        <f t="shared" si="40"/>
        <v>20</v>
      </c>
      <c r="E118" s="48">
        <f t="shared" si="51"/>
        <v>68</v>
      </c>
      <c r="F118" s="47">
        <f t="shared" si="49"/>
        <v>12</v>
      </c>
      <c r="G118" s="48">
        <v>5</v>
      </c>
      <c r="H118" s="49">
        <v>10</v>
      </c>
      <c r="I118" s="49">
        <f t="shared" si="45"/>
        <v>9.5</v>
      </c>
      <c r="J118" s="49">
        <f t="shared" si="46"/>
        <v>18</v>
      </c>
      <c r="K118" s="49">
        <f t="shared" si="30"/>
        <v>598</v>
      </c>
      <c r="L118" s="72">
        <f t="shared" si="33"/>
        <v>116</v>
      </c>
      <c r="M118" s="13">
        <f t="shared" si="44"/>
        <v>2.4170168067226889</v>
      </c>
      <c r="N118" s="12">
        <f t="shared" si="34"/>
        <v>2.6431926526479121</v>
      </c>
      <c r="O118" s="12">
        <f t="shared" si="31"/>
        <v>-0.22617584592522322</v>
      </c>
      <c r="P118" s="12">
        <f t="shared" si="32"/>
        <v>5.1155513279990315E-2</v>
      </c>
      <c r="Q118" s="95">
        <v>2.8728991596638647</v>
      </c>
      <c r="R118" s="75"/>
      <c r="S118" s="4"/>
      <c r="T118" s="66"/>
    </row>
    <row r="119" spans="1:20">
      <c r="A119" s="51">
        <f t="shared" si="47"/>
        <v>2.8728991596638647</v>
      </c>
      <c r="B119" s="51">
        <f t="shared" si="50"/>
        <v>0.5714285714285714</v>
      </c>
      <c r="C119" s="52">
        <f t="shared" si="48"/>
        <v>6</v>
      </c>
      <c r="D119" s="52">
        <f t="shared" si="40"/>
        <v>20</v>
      </c>
      <c r="E119" s="52">
        <f t="shared" si="51"/>
        <v>68</v>
      </c>
      <c r="F119" s="51">
        <f t="shared" si="49"/>
        <v>12</v>
      </c>
      <c r="G119" s="52">
        <v>5</v>
      </c>
      <c r="H119" s="53">
        <v>10</v>
      </c>
      <c r="I119" s="53">
        <f t="shared" si="45"/>
        <v>9</v>
      </c>
      <c r="J119" s="53">
        <f t="shared" si="46"/>
        <v>18</v>
      </c>
      <c r="K119" s="53">
        <f t="shared" si="30"/>
        <v>626</v>
      </c>
      <c r="L119" s="72">
        <f t="shared" si="33"/>
        <v>117</v>
      </c>
      <c r="M119" s="13">
        <f t="shared" si="44"/>
        <v>2.5199579831932772</v>
      </c>
      <c r="N119" s="12">
        <f t="shared" si="34"/>
        <v>2.6431926526479121</v>
      </c>
      <c r="O119" s="12">
        <f t="shared" si="31"/>
        <v>-0.1232346694546349</v>
      </c>
      <c r="P119" s="12">
        <f t="shared" si="32"/>
        <v>1.5186783755593125E-2</v>
      </c>
      <c r="Q119" s="95">
        <v>2.8812877263581491</v>
      </c>
      <c r="R119" s="75"/>
      <c r="S119" s="4"/>
      <c r="T119" s="66"/>
    </row>
    <row r="120" spans="1:20">
      <c r="A120" s="43">
        <f t="shared" si="47"/>
        <v>2.5052521008403361</v>
      </c>
      <c r="B120" s="43">
        <f t="shared" si="50"/>
        <v>0.5714285714285714</v>
      </c>
      <c r="C120" s="44">
        <f t="shared" si="48"/>
        <v>4</v>
      </c>
      <c r="D120" s="44">
        <f t="shared" si="40"/>
        <v>21</v>
      </c>
      <c r="E120" s="44">
        <f t="shared" si="51"/>
        <v>68</v>
      </c>
      <c r="F120" s="43">
        <f t="shared" si="49"/>
        <v>12</v>
      </c>
      <c r="G120" s="44">
        <v>5</v>
      </c>
      <c r="H120" s="45">
        <v>10</v>
      </c>
      <c r="I120" s="45">
        <f t="shared" si="45"/>
        <v>12</v>
      </c>
      <c r="J120" s="45">
        <f t="shared" si="46"/>
        <v>18</v>
      </c>
      <c r="K120" s="45">
        <f t="shared" si="30"/>
        <v>526</v>
      </c>
      <c r="L120" s="72">
        <f t="shared" si="33"/>
        <v>118</v>
      </c>
      <c r="M120" s="13">
        <f t="shared" si="44"/>
        <v>2.6228991596638647</v>
      </c>
      <c r="N120" s="12">
        <f t="shared" si="34"/>
        <v>2.6431926526479121</v>
      </c>
      <c r="O120" s="12">
        <f t="shared" si="31"/>
        <v>-2.0293492984047479E-2</v>
      </c>
      <c r="P120" s="12">
        <f t="shared" si="32"/>
        <v>4.1182585749358422E-4</v>
      </c>
      <c r="Q120" s="96">
        <v>2.8928571428571432</v>
      </c>
      <c r="R120" s="75"/>
      <c r="S120" s="4"/>
      <c r="T120" s="66"/>
    </row>
    <row r="121" spans="1:20">
      <c r="A121" s="47">
        <f t="shared" si="47"/>
        <v>2.6081932773109244</v>
      </c>
      <c r="B121" s="47">
        <f t="shared" si="50"/>
        <v>0.5714285714285714</v>
      </c>
      <c r="C121" s="48">
        <f t="shared" si="48"/>
        <v>4.5</v>
      </c>
      <c r="D121" s="48">
        <f t="shared" si="40"/>
        <v>21</v>
      </c>
      <c r="E121" s="48">
        <f t="shared" si="51"/>
        <v>68</v>
      </c>
      <c r="F121" s="47">
        <f t="shared" si="49"/>
        <v>12</v>
      </c>
      <c r="G121" s="48">
        <v>5</v>
      </c>
      <c r="H121" s="49">
        <v>10</v>
      </c>
      <c r="I121" s="49">
        <f t="shared" si="45"/>
        <v>11.5</v>
      </c>
      <c r="J121" s="49">
        <f t="shared" si="46"/>
        <v>18</v>
      </c>
      <c r="K121" s="49">
        <f t="shared" si="30"/>
        <v>554</v>
      </c>
      <c r="L121" s="72">
        <f t="shared" si="33"/>
        <v>119</v>
      </c>
      <c r="M121" s="13">
        <f t="shared" si="44"/>
        <v>2.7258403361344534</v>
      </c>
      <c r="N121" s="12">
        <f t="shared" si="34"/>
        <v>2.6431926526479121</v>
      </c>
      <c r="O121" s="12">
        <f t="shared" si="31"/>
        <v>8.2647683486541279E-2</v>
      </c>
      <c r="P121" s="12">
        <f t="shared" si="32"/>
        <v>6.8306395856915078E-3</v>
      </c>
      <c r="Q121" s="95">
        <v>2.9047619047619051</v>
      </c>
      <c r="R121" s="75"/>
      <c r="S121" s="4"/>
      <c r="T121" s="66"/>
    </row>
    <row r="122" spans="1:20">
      <c r="A122" s="47">
        <f t="shared" si="47"/>
        <v>2.7111344537815123</v>
      </c>
      <c r="B122" s="47">
        <f t="shared" si="50"/>
        <v>0.5714285714285714</v>
      </c>
      <c r="C122" s="48">
        <f t="shared" si="48"/>
        <v>5</v>
      </c>
      <c r="D122" s="48">
        <f t="shared" si="40"/>
        <v>21</v>
      </c>
      <c r="E122" s="48">
        <f t="shared" si="51"/>
        <v>68</v>
      </c>
      <c r="F122" s="47">
        <f t="shared" si="49"/>
        <v>12</v>
      </c>
      <c r="G122" s="48">
        <v>5</v>
      </c>
      <c r="H122" s="49">
        <v>10</v>
      </c>
      <c r="I122" s="49">
        <f t="shared" si="45"/>
        <v>11</v>
      </c>
      <c r="J122" s="49">
        <f t="shared" si="46"/>
        <v>18</v>
      </c>
      <c r="K122" s="49">
        <f t="shared" si="30"/>
        <v>582</v>
      </c>
      <c r="L122" s="72">
        <f t="shared" si="33"/>
        <v>120</v>
      </c>
      <c r="M122" s="13">
        <f t="shared" si="44"/>
        <v>2.8287815126050413</v>
      </c>
      <c r="N122" s="12">
        <f t="shared" si="34"/>
        <v>2.6431926526479121</v>
      </c>
      <c r="O122" s="12">
        <f t="shared" si="31"/>
        <v>0.18558885995712915</v>
      </c>
      <c r="P122" s="12">
        <f t="shared" si="32"/>
        <v>3.4443224940186895E-2</v>
      </c>
      <c r="Q122" s="95">
        <v>2.9117063492063489</v>
      </c>
      <c r="R122" s="75"/>
      <c r="S122" s="4"/>
      <c r="T122" s="66"/>
    </row>
    <row r="123" spans="1:20">
      <c r="A123" s="47">
        <f t="shared" si="47"/>
        <v>2.8140756302521011</v>
      </c>
      <c r="B123" s="47">
        <f t="shared" si="50"/>
        <v>0.5714285714285714</v>
      </c>
      <c r="C123" s="48">
        <f t="shared" si="48"/>
        <v>5.5</v>
      </c>
      <c r="D123" s="48">
        <f t="shared" si="40"/>
        <v>21</v>
      </c>
      <c r="E123" s="48">
        <f t="shared" si="51"/>
        <v>68</v>
      </c>
      <c r="F123" s="47">
        <f t="shared" si="49"/>
        <v>12</v>
      </c>
      <c r="G123" s="48">
        <v>5</v>
      </c>
      <c r="H123" s="49">
        <v>10</v>
      </c>
      <c r="I123" s="49">
        <f t="shared" si="45"/>
        <v>10.5</v>
      </c>
      <c r="J123" s="49">
        <f t="shared" si="46"/>
        <v>18</v>
      </c>
      <c r="K123" s="49">
        <f t="shared" si="30"/>
        <v>610</v>
      </c>
      <c r="L123" s="72">
        <f t="shared" si="33"/>
        <v>121</v>
      </c>
      <c r="M123" s="13">
        <f t="shared" si="44"/>
        <v>2.3728991596638656</v>
      </c>
      <c r="N123" s="12">
        <f t="shared" si="34"/>
        <v>2.6431926526479121</v>
      </c>
      <c r="O123" s="12">
        <f t="shared" si="31"/>
        <v>-0.27029349298404659</v>
      </c>
      <c r="P123" s="12">
        <f t="shared" si="32"/>
        <v>7.3058572349516848E-2</v>
      </c>
      <c r="Q123" s="95">
        <v>2.9170168067226889</v>
      </c>
      <c r="R123" s="75"/>
      <c r="S123" s="4"/>
      <c r="T123" s="66"/>
    </row>
    <row r="124" spans="1:20">
      <c r="A124" s="51">
        <f t="shared" si="47"/>
        <v>2.9170168067226889</v>
      </c>
      <c r="B124" s="51">
        <f t="shared" si="50"/>
        <v>0.5714285714285714</v>
      </c>
      <c r="C124" s="52">
        <f t="shared" si="48"/>
        <v>6</v>
      </c>
      <c r="D124" s="52">
        <f t="shared" si="40"/>
        <v>21</v>
      </c>
      <c r="E124" s="52">
        <f t="shared" si="51"/>
        <v>68</v>
      </c>
      <c r="F124" s="51">
        <f t="shared" si="49"/>
        <v>12</v>
      </c>
      <c r="G124" s="52">
        <v>5</v>
      </c>
      <c r="H124" s="53">
        <v>10</v>
      </c>
      <c r="I124" s="53">
        <f t="shared" si="45"/>
        <v>10</v>
      </c>
      <c r="J124" s="53">
        <f t="shared" si="46"/>
        <v>18</v>
      </c>
      <c r="K124" s="53">
        <f t="shared" si="30"/>
        <v>638</v>
      </c>
      <c r="L124" s="72">
        <f t="shared" si="33"/>
        <v>122</v>
      </c>
      <c r="M124" s="13">
        <f t="shared" si="44"/>
        <v>2.4758403361344539</v>
      </c>
      <c r="N124" s="12">
        <f t="shared" si="34"/>
        <v>2.6431926526479121</v>
      </c>
      <c r="O124" s="12">
        <f t="shared" si="31"/>
        <v>-0.16735231651345828</v>
      </c>
      <c r="P124" s="12">
        <f t="shared" si="32"/>
        <v>2.800679784242072E-2</v>
      </c>
      <c r="Q124" s="95">
        <v>2.9235412474849101</v>
      </c>
      <c r="R124" s="75"/>
      <c r="S124" s="4"/>
      <c r="T124" s="66"/>
    </row>
    <row r="125" spans="1:20">
      <c r="A125" s="43">
        <f t="shared" si="47"/>
        <v>2.5493697478991595</v>
      </c>
      <c r="B125" s="43">
        <f t="shared" si="50"/>
        <v>0.5714285714285714</v>
      </c>
      <c r="C125" s="44">
        <f t="shared" si="48"/>
        <v>4</v>
      </c>
      <c r="D125" s="44">
        <f t="shared" si="40"/>
        <v>22</v>
      </c>
      <c r="E125" s="44">
        <f t="shared" si="51"/>
        <v>68</v>
      </c>
      <c r="F125" s="43">
        <f t="shared" si="49"/>
        <v>12</v>
      </c>
      <c r="G125" s="44">
        <v>5</v>
      </c>
      <c r="H125" s="45">
        <v>10</v>
      </c>
      <c r="I125" s="45">
        <f t="shared" si="45"/>
        <v>13</v>
      </c>
      <c r="J125" s="45">
        <f t="shared" si="46"/>
        <v>18</v>
      </c>
      <c r="K125" s="45">
        <f t="shared" si="30"/>
        <v>538</v>
      </c>
      <c r="L125" s="72">
        <f t="shared" si="33"/>
        <v>123</v>
      </c>
      <c r="M125" s="13">
        <f t="shared" si="44"/>
        <v>2.5787815126050422</v>
      </c>
      <c r="N125" s="12">
        <f t="shared" si="34"/>
        <v>2.6431926526479121</v>
      </c>
      <c r="O125" s="12">
        <f t="shared" si="31"/>
        <v>-6.4411140042869963E-2</v>
      </c>
      <c r="P125" s="12">
        <f t="shared" si="32"/>
        <v>4.1487949616222063E-3</v>
      </c>
      <c r="Q125" s="96">
        <v>2.9357142857142859</v>
      </c>
      <c r="R125" s="75"/>
      <c r="S125" s="4"/>
      <c r="T125" s="66"/>
    </row>
    <row r="126" spans="1:20">
      <c r="A126" s="47">
        <f t="shared" si="47"/>
        <v>2.6523109243697478</v>
      </c>
      <c r="B126" s="47">
        <f t="shared" si="50"/>
        <v>0.5714285714285714</v>
      </c>
      <c r="C126" s="48">
        <f t="shared" si="48"/>
        <v>4.5</v>
      </c>
      <c r="D126" s="48">
        <f t="shared" si="40"/>
        <v>22</v>
      </c>
      <c r="E126" s="48">
        <f t="shared" si="51"/>
        <v>68</v>
      </c>
      <c r="F126" s="47">
        <f t="shared" si="49"/>
        <v>12</v>
      </c>
      <c r="G126" s="48">
        <v>5</v>
      </c>
      <c r="H126" s="49">
        <v>10</v>
      </c>
      <c r="I126" s="49">
        <f t="shared" si="45"/>
        <v>12.5</v>
      </c>
      <c r="J126" s="49">
        <f t="shared" si="46"/>
        <v>18</v>
      </c>
      <c r="K126" s="49">
        <f t="shared" si="30"/>
        <v>566</v>
      </c>
      <c r="L126" s="72">
        <f t="shared" si="33"/>
        <v>124</v>
      </c>
      <c r="M126" s="13">
        <f t="shared" si="44"/>
        <v>2.6817226890756301</v>
      </c>
      <c r="N126" s="12">
        <f t="shared" si="34"/>
        <v>2.6431926526479121</v>
      </c>
      <c r="O126" s="12">
        <f t="shared" si="31"/>
        <v>3.8530036427717906E-2</v>
      </c>
      <c r="P126" s="12">
        <f t="shared" si="32"/>
        <v>1.4845637071212688E-3</v>
      </c>
      <c r="Q126" s="95">
        <v>2.9482401656314705</v>
      </c>
      <c r="R126" s="75"/>
      <c r="S126" s="4"/>
      <c r="T126" s="66"/>
    </row>
    <row r="127" spans="1:20">
      <c r="A127" s="47">
        <f t="shared" si="47"/>
        <v>2.7552521008403366</v>
      </c>
      <c r="B127" s="47">
        <f t="shared" si="50"/>
        <v>0.5714285714285714</v>
      </c>
      <c r="C127" s="48">
        <f t="shared" si="48"/>
        <v>5</v>
      </c>
      <c r="D127" s="48">
        <f t="shared" si="40"/>
        <v>22</v>
      </c>
      <c r="E127" s="48">
        <f t="shared" si="51"/>
        <v>68</v>
      </c>
      <c r="F127" s="47">
        <f t="shared" si="49"/>
        <v>12</v>
      </c>
      <c r="G127" s="48">
        <v>5</v>
      </c>
      <c r="H127" s="49">
        <v>10</v>
      </c>
      <c r="I127" s="49">
        <f t="shared" si="45"/>
        <v>12</v>
      </c>
      <c r="J127" s="49">
        <f t="shared" si="46"/>
        <v>18</v>
      </c>
      <c r="K127" s="49">
        <f t="shared" si="30"/>
        <v>594</v>
      </c>
      <c r="L127" s="74">
        <f t="shared" si="33"/>
        <v>125</v>
      </c>
      <c r="M127" s="13">
        <f t="shared" si="44"/>
        <v>2.7846638655462179</v>
      </c>
      <c r="N127" s="12">
        <f t="shared" si="34"/>
        <v>2.6431926526479121</v>
      </c>
      <c r="O127" s="12">
        <f t="shared" si="31"/>
        <v>0.14147121289830578</v>
      </c>
      <c r="P127" s="12">
        <f t="shared" si="32"/>
        <v>2.0014104078917759E-2</v>
      </c>
      <c r="Q127" s="97">
        <v>2.9611344537815123</v>
      </c>
      <c r="R127" s="75"/>
      <c r="S127" s="4"/>
      <c r="T127" s="66"/>
    </row>
    <row r="128" spans="1:20">
      <c r="A128" s="47">
        <f t="shared" si="47"/>
        <v>2.8581932773109244</v>
      </c>
      <c r="B128" s="47">
        <f t="shared" si="50"/>
        <v>0.5714285714285714</v>
      </c>
      <c r="C128" s="48">
        <f t="shared" si="48"/>
        <v>5.5</v>
      </c>
      <c r="D128" s="48">
        <f t="shared" si="40"/>
        <v>22</v>
      </c>
      <c r="E128" s="48">
        <f t="shared" si="51"/>
        <v>68</v>
      </c>
      <c r="F128" s="47">
        <f t="shared" si="49"/>
        <v>12</v>
      </c>
      <c r="G128" s="48">
        <v>5</v>
      </c>
      <c r="H128" s="49">
        <v>10</v>
      </c>
      <c r="I128" s="49">
        <f t="shared" si="45"/>
        <v>11.5</v>
      </c>
      <c r="J128" s="49">
        <f t="shared" si="46"/>
        <v>18</v>
      </c>
      <c r="K128" s="50">
        <f t="shared" si="30"/>
        <v>622</v>
      </c>
      <c r="L128" s="30" t="s">
        <v>16</v>
      </c>
      <c r="M128" s="15">
        <f>SUM(M3:M127)</f>
        <v>330.39908158098899</v>
      </c>
      <c r="N128" s="12"/>
      <c r="O128" s="16" t="s">
        <v>16</v>
      </c>
      <c r="P128" s="17">
        <f>SUM(P3:P127)</f>
        <v>3.1755839408962725</v>
      </c>
      <c r="R128" s="75"/>
      <c r="S128" s="4"/>
      <c r="T128" s="9"/>
    </row>
    <row r="129" spans="1:20">
      <c r="A129" s="51">
        <f t="shared" si="47"/>
        <v>2.9611344537815123</v>
      </c>
      <c r="B129" s="51">
        <f t="shared" si="50"/>
        <v>0.5714285714285714</v>
      </c>
      <c r="C129" s="52">
        <f t="shared" si="48"/>
        <v>6</v>
      </c>
      <c r="D129" s="52">
        <f t="shared" si="40"/>
        <v>22</v>
      </c>
      <c r="E129" s="52">
        <f t="shared" si="51"/>
        <v>68</v>
      </c>
      <c r="F129" s="51">
        <f t="shared" si="49"/>
        <v>12</v>
      </c>
      <c r="G129" s="52">
        <v>5</v>
      </c>
      <c r="H129" s="53">
        <v>10</v>
      </c>
      <c r="I129" s="53">
        <f t="shared" si="45"/>
        <v>11</v>
      </c>
      <c r="J129" s="53">
        <f t="shared" si="46"/>
        <v>18</v>
      </c>
      <c r="K129" s="54">
        <f t="shared" si="30"/>
        <v>650</v>
      </c>
      <c r="L129" s="31" t="s">
        <v>12</v>
      </c>
      <c r="M129" s="19">
        <f>M128/125</f>
        <v>2.6431926526479121</v>
      </c>
      <c r="O129" s="16" t="s">
        <v>9</v>
      </c>
      <c r="P129" s="16">
        <f>POWER(P128/124,0.5)</f>
        <v>0.16002983443862526</v>
      </c>
      <c r="R129" s="75"/>
      <c r="S129" s="4"/>
      <c r="T129" s="9"/>
    </row>
    <row r="130" spans="1:20">
      <c r="A130" s="43">
        <f t="shared" si="47"/>
        <v>2.4170168067226889</v>
      </c>
      <c r="B130" s="43">
        <f t="shared" si="50"/>
        <v>0.5714285714285714</v>
      </c>
      <c r="C130" s="44">
        <f t="shared" si="48"/>
        <v>4</v>
      </c>
      <c r="D130" s="44">
        <f>D46</f>
        <v>19</v>
      </c>
      <c r="E130" s="44">
        <f t="shared" si="51"/>
        <v>68</v>
      </c>
      <c r="F130" s="43">
        <f t="shared" si="49"/>
        <v>12</v>
      </c>
      <c r="G130" s="44">
        <v>5</v>
      </c>
      <c r="H130" s="45">
        <v>10</v>
      </c>
      <c r="I130" s="45">
        <f t="shared" si="45"/>
        <v>10</v>
      </c>
      <c r="J130" s="45">
        <f t="shared" si="46"/>
        <v>18</v>
      </c>
      <c r="K130" s="46">
        <f t="shared" si="30"/>
        <v>502</v>
      </c>
      <c r="R130" s="75"/>
      <c r="S130" s="4"/>
      <c r="T130" s="9"/>
    </row>
    <row r="131" spans="1:20">
      <c r="A131" s="47">
        <f t="shared" si="47"/>
        <v>2.5199579831932772</v>
      </c>
      <c r="B131" s="47">
        <f t="shared" si="50"/>
        <v>0.5714285714285714</v>
      </c>
      <c r="C131" s="48">
        <f t="shared" si="48"/>
        <v>4.5</v>
      </c>
      <c r="D131" s="48">
        <f t="shared" si="40"/>
        <v>19</v>
      </c>
      <c r="E131" s="48">
        <f t="shared" si="51"/>
        <v>68</v>
      </c>
      <c r="F131" s="47">
        <f t="shared" si="49"/>
        <v>12</v>
      </c>
      <c r="G131" s="48">
        <v>5</v>
      </c>
      <c r="H131" s="49">
        <v>10</v>
      </c>
      <c r="I131" s="49">
        <f t="shared" si="45"/>
        <v>9.5</v>
      </c>
      <c r="J131" s="49">
        <f t="shared" si="46"/>
        <v>18</v>
      </c>
      <c r="K131" s="50">
        <f t="shared" si="30"/>
        <v>530</v>
      </c>
      <c r="R131" s="75"/>
      <c r="S131" s="4"/>
      <c r="T131" s="9"/>
    </row>
    <row r="132" spans="1:20">
      <c r="A132" s="47">
        <f t="shared" si="47"/>
        <v>2.6228991596638647</v>
      </c>
      <c r="B132" s="47">
        <f t="shared" si="50"/>
        <v>0.5714285714285714</v>
      </c>
      <c r="C132" s="48">
        <f t="shared" si="48"/>
        <v>5</v>
      </c>
      <c r="D132" s="48">
        <f t="shared" si="40"/>
        <v>19</v>
      </c>
      <c r="E132" s="48">
        <f t="shared" si="51"/>
        <v>68</v>
      </c>
      <c r="F132" s="47">
        <f t="shared" si="49"/>
        <v>12</v>
      </c>
      <c r="G132" s="48">
        <v>5</v>
      </c>
      <c r="H132" s="49">
        <v>10</v>
      </c>
      <c r="I132" s="49">
        <f t="shared" si="45"/>
        <v>9</v>
      </c>
      <c r="J132" s="49">
        <f t="shared" si="46"/>
        <v>18</v>
      </c>
      <c r="K132" s="50">
        <f t="shared" ref="K132:K139" si="52">E132*C132+(D132-C132)*F132+G132*H132</f>
        <v>558</v>
      </c>
      <c r="R132" s="75"/>
      <c r="S132" s="4"/>
      <c r="T132" s="9"/>
    </row>
    <row r="133" spans="1:20">
      <c r="A133" s="47">
        <f t="shared" si="47"/>
        <v>2.7258403361344534</v>
      </c>
      <c r="B133" s="47">
        <f t="shared" si="50"/>
        <v>0.5714285714285714</v>
      </c>
      <c r="C133" s="48">
        <f t="shared" si="48"/>
        <v>5.5</v>
      </c>
      <c r="D133" s="48">
        <f t="shared" si="40"/>
        <v>19</v>
      </c>
      <c r="E133" s="48">
        <f t="shared" si="51"/>
        <v>68</v>
      </c>
      <c r="F133" s="47">
        <f t="shared" si="49"/>
        <v>12</v>
      </c>
      <c r="G133" s="48">
        <v>5</v>
      </c>
      <c r="H133" s="49">
        <v>10</v>
      </c>
      <c r="I133" s="49">
        <f t="shared" si="45"/>
        <v>8.5</v>
      </c>
      <c r="J133" s="49">
        <f t="shared" si="46"/>
        <v>18</v>
      </c>
      <c r="K133" s="50">
        <f t="shared" si="52"/>
        <v>586</v>
      </c>
      <c r="R133" s="75"/>
      <c r="S133" s="4"/>
      <c r="T133" s="9"/>
    </row>
    <row r="134" spans="1:20">
      <c r="A134" s="51">
        <f t="shared" si="47"/>
        <v>2.8287815126050413</v>
      </c>
      <c r="B134" s="51">
        <f t="shared" si="50"/>
        <v>0.5714285714285714</v>
      </c>
      <c r="C134" s="52">
        <f t="shared" si="48"/>
        <v>6</v>
      </c>
      <c r="D134" s="52">
        <f t="shared" si="40"/>
        <v>19</v>
      </c>
      <c r="E134" s="52">
        <f t="shared" si="51"/>
        <v>68</v>
      </c>
      <c r="F134" s="51">
        <f t="shared" si="49"/>
        <v>12</v>
      </c>
      <c r="G134" s="52">
        <v>5</v>
      </c>
      <c r="H134" s="53">
        <v>10</v>
      </c>
      <c r="I134" s="53">
        <f t="shared" si="45"/>
        <v>8</v>
      </c>
      <c r="J134" s="53">
        <f t="shared" si="46"/>
        <v>18</v>
      </c>
      <c r="K134" s="54">
        <f t="shared" si="52"/>
        <v>614</v>
      </c>
      <c r="R134" s="75"/>
      <c r="S134" s="4"/>
      <c r="T134" s="9"/>
    </row>
    <row r="135" spans="1:20">
      <c r="A135" s="47">
        <f t="shared" si="47"/>
        <v>2.3728991596638656</v>
      </c>
      <c r="B135" s="43">
        <f t="shared" si="50"/>
        <v>0.5714285714285714</v>
      </c>
      <c r="C135" s="44">
        <f t="shared" si="48"/>
        <v>4</v>
      </c>
      <c r="D135" s="44">
        <f t="shared" si="40"/>
        <v>18</v>
      </c>
      <c r="E135" s="44">
        <f t="shared" si="51"/>
        <v>68</v>
      </c>
      <c r="F135" s="43">
        <f t="shared" si="49"/>
        <v>12</v>
      </c>
      <c r="G135" s="44">
        <v>5</v>
      </c>
      <c r="H135" s="45">
        <v>10</v>
      </c>
      <c r="I135" s="45">
        <f t="shared" si="45"/>
        <v>9</v>
      </c>
      <c r="J135" s="45">
        <f t="shared" si="46"/>
        <v>18</v>
      </c>
      <c r="K135" s="46">
        <f t="shared" si="52"/>
        <v>490</v>
      </c>
      <c r="R135" s="75"/>
      <c r="S135" s="4"/>
      <c r="T135" s="9"/>
    </row>
    <row r="136" spans="1:20">
      <c r="A136" s="47">
        <f t="shared" si="47"/>
        <v>2.4758403361344539</v>
      </c>
      <c r="B136" s="47">
        <f t="shared" si="50"/>
        <v>0.5714285714285714</v>
      </c>
      <c r="C136" s="48">
        <f t="shared" si="48"/>
        <v>4.5</v>
      </c>
      <c r="D136" s="48">
        <f t="shared" si="40"/>
        <v>18</v>
      </c>
      <c r="E136" s="48">
        <f t="shared" si="51"/>
        <v>68</v>
      </c>
      <c r="F136" s="47">
        <f t="shared" si="49"/>
        <v>12</v>
      </c>
      <c r="G136" s="48">
        <v>5</v>
      </c>
      <c r="H136" s="49">
        <v>10</v>
      </c>
      <c r="I136" s="49">
        <f t="shared" si="45"/>
        <v>8.5</v>
      </c>
      <c r="J136" s="49">
        <f t="shared" si="46"/>
        <v>18</v>
      </c>
      <c r="K136" s="50">
        <f t="shared" si="52"/>
        <v>518</v>
      </c>
      <c r="R136" s="75"/>
      <c r="S136" s="4"/>
      <c r="T136" s="9"/>
    </row>
    <row r="137" spans="1:20">
      <c r="A137" s="47">
        <f t="shared" si="47"/>
        <v>2.5787815126050422</v>
      </c>
      <c r="B137" s="47">
        <f t="shared" si="50"/>
        <v>0.5714285714285714</v>
      </c>
      <c r="C137" s="48">
        <f t="shared" si="48"/>
        <v>5</v>
      </c>
      <c r="D137" s="48">
        <f t="shared" si="40"/>
        <v>18</v>
      </c>
      <c r="E137" s="48">
        <f t="shared" si="51"/>
        <v>68</v>
      </c>
      <c r="F137" s="47">
        <f t="shared" si="49"/>
        <v>12</v>
      </c>
      <c r="G137" s="48">
        <v>5</v>
      </c>
      <c r="H137" s="49">
        <v>10</v>
      </c>
      <c r="I137" s="49">
        <f t="shared" si="45"/>
        <v>8</v>
      </c>
      <c r="J137" s="49">
        <f t="shared" si="46"/>
        <v>18</v>
      </c>
      <c r="K137" s="50">
        <f t="shared" si="52"/>
        <v>546</v>
      </c>
      <c r="R137" s="75"/>
      <c r="S137" s="4"/>
      <c r="T137" s="9"/>
    </row>
    <row r="138" spans="1:20">
      <c r="A138" s="47">
        <f t="shared" si="47"/>
        <v>2.6817226890756301</v>
      </c>
      <c r="B138" s="47">
        <f t="shared" si="50"/>
        <v>0.5714285714285714</v>
      </c>
      <c r="C138" s="48">
        <f t="shared" si="48"/>
        <v>5.5</v>
      </c>
      <c r="D138" s="48">
        <f t="shared" si="40"/>
        <v>18</v>
      </c>
      <c r="E138" s="48">
        <f t="shared" si="51"/>
        <v>68</v>
      </c>
      <c r="F138" s="47">
        <f t="shared" si="49"/>
        <v>12</v>
      </c>
      <c r="G138" s="48">
        <v>5</v>
      </c>
      <c r="H138" s="49">
        <v>10</v>
      </c>
      <c r="I138" s="49">
        <f t="shared" si="45"/>
        <v>7.5</v>
      </c>
      <c r="J138" s="49">
        <f t="shared" si="46"/>
        <v>18</v>
      </c>
      <c r="K138" s="50">
        <f t="shared" si="52"/>
        <v>574</v>
      </c>
      <c r="R138" s="75"/>
      <c r="S138" s="4"/>
      <c r="T138" s="9"/>
    </row>
    <row r="139" spans="1:20">
      <c r="A139" s="51">
        <f t="shared" si="47"/>
        <v>2.7846638655462179</v>
      </c>
      <c r="B139" s="51">
        <f t="shared" si="50"/>
        <v>0.5714285714285714</v>
      </c>
      <c r="C139" s="52">
        <f t="shared" si="48"/>
        <v>6</v>
      </c>
      <c r="D139" s="52">
        <f t="shared" si="40"/>
        <v>18</v>
      </c>
      <c r="E139" s="52">
        <f t="shared" si="51"/>
        <v>68</v>
      </c>
      <c r="F139" s="51">
        <f t="shared" si="49"/>
        <v>12</v>
      </c>
      <c r="G139" s="52">
        <v>5</v>
      </c>
      <c r="H139" s="53">
        <v>10</v>
      </c>
      <c r="I139" s="53">
        <f t="shared" si="45"/>
        <v>7</v>
      </c>
      <c r="J139" s="53">
        <f t="shared" si="46"/>
        <v>18</v>
      </c>
      <c r="K139" s="54">
        <f t="shared" si="52"/>
        <v>602</v>
      </c>
      <c r="R139" s="75"/>
      <c r="S139" s="4"/>
      <c r="T139" s="9"/>
    </row>
    <row r="140" spans="1:20">
      <c r="R140" s="75"/>
      <c r="S140" s="4"/>
      <c r="T140" s="9"/>
    </row>
    <row r="141" spans="1:20">
      <c r="R141" s="75"/>
      <c r="S141" s="4"/>
      <c r="T141" s="9"/>
    </row>
    <row r="142" spans="1:20">
      <c r="B142" s="20" t="s">
        <v>4</v>
      </c>
      <c r="C142" s="21" t="s">
        <v>0</v>
      </c>
      <c r="D142" s="21" t="s">
        <v>1</v>
      </c>
      <c r="E142" s="21" t="s">
        <v>5</v>
      </c>
      <c r="F142" s="20" t="s">
        <v>9</v>
      </c>
      <c r="G142" s="21" t="s">
        <v>10</v>
      </c>
      <c r="H142" s="21" t="s">
        <v>17</v>
      </c>
      <c r="I142" s="21" t="s">
        <v>18</v>
      </c>
      <c r="J142" s="22" t="s">
        <v>19</v>
      </c>
      <c r="R142" s="75"/>
      <c r="S142" s="4"/>
      <c r="T142" s="9"/>
    </row>
    <row r="143" spans="1:20">
      <c r="B143" s="26" t="s">
        <v>3</v>
      </c>
      <c r="C143" s="27" t="s">
        <v>3</v>
      </c>
      <c r="D143" s="27" t="s">
        <v>3</v>
      </c>
      <c r="E143" s="27" t="s">
        <v>3</v>
      </c>
      <c r="F143" s="29" t="s">
        <v>20</v>
      </c>
      <c r="G143" s="28" t="s">
        <v>15</v>
      </c>
      <c r="H143" s="28" t="s">
        <v>20</v>
      </c>
      <c r="I143" s="28" t="s">
        <v>20</v>
      </c>
      <c r="J143" s="25" t="s">
        <v>20</v>
      </c>
      <c r="R143" s="75"/>
      <c r="S143" s="4"/>
      <c r="T143" s="9"/>
    </row>
    <row r="144" spans="1:20">
      <c r="B144" s="32">
        <v>5</v>
      </c>
      <c r="C144" s="33">
        <v>20</v>
      </c>
      <c r="D144" s="33">
        <v>70</v>
      </c>
      <c r="E144" s="33">
        <v>12</v>
      </c>
      <c r="F144" s="77">
        <f>POWER(P128/124,0.5)</f>
        <v>0.16002983443862526</v>
      </c>
      <c r="G144" s="59">
        <f>F144/M129</f>
        <v>6.0544143189225984E-2</v>
      </c>
      <c r="H144" s="59">
        <f>M129*(1+1.645*G144)</f>
        <v>2.9064417302994503</v>
      </c>
      <c r="I144" s="59">
        <f>M129*(1-1.645*G144)</f>
        <v>2.3799435749963735</v>
      </c>
      <c r="J144" s="78">
        <f>M129</f>
        <v>2.6431926526479121</v>
      </c>
      <c r="R144" s="75"/>
      <c r="S144" s="4"/>
      <c r="T144" s="9"/>
    </row>
    <row r="145" spans="2:20">
      <c r="B145" s="60"/>
      <c r="C145" s="61" t="s">
        <v>29</v>
      </c>
      <c r="D145" s="62"/>
      <c r="E145" s="63">
        <v>10</v>
      </c>
      <c r="F145" s="60"/>
      <c r="G145" s="61" t="s">
        <v>30</v>
      </c>
      <c r="H145" s="61"/>
      <c r="I145" s="64">
        <f>E145*4*10/(D144/100)/1000</f>
        <v>0.5714285714285714</v>
      </c>
      <c r="J145" s="65"/>
      <c r="R145" s="75"/>
      <c r="S145" s="4"/>
      <c r="T145" s="9"/>
    </row>
    <row r="146" spans="2:20">
      <c r="R146" s="75"/>
      <c r="S146" s="4"/>
      <c r="T146" s="9"/>
    </row>
    <row r="147" spans="2:20">
      <c r="R147" s="75"/>
      <c r="S147" s="4"/>
      <c r="T147" s="9"/>
    </row>
    <row r="148" spans="2:20">
      <c r="R148" s="75"/>
      <c r="S148" s="4"/>
      <c r="T148" s="9"/>
    </row>
    <row r="149" spans="2:20">
      <c r="R149" s="75"/>
      <c r="S149" s="4"/>
      <c r="T149" s="9"/>
    </row>
    <row r="150" spans="2:20">
      <c r="R150" s="75"/>
      <c r="S150" s="4"/>
      <c r="T150" s="9"/>
    </row>
    <row r="151" spans="2:20">
      <c r="D151" s="3"/>
      <c r="E151" s="18"/>
      <c r="F151" s="14"/>
      <c r="G151" s="3"/>
      <c r="R151" s="75"/>
      <c r="S151" s="4"/>
      <c r="T151" s="9"/>
    </row>
    <row r="152" spans="2:20">
      <c r="R152" s="75"/>
      <c r="S152" s="4"/>
      <c r="T152" s="9"/>
    </row>
    <row r="153" spans="2:20">
      <c r="R153" s="75"/>
      <c r="S153" s="4"/>
      <c r="T153" s="9"/>
    </row>
    <row r="154" spans="2:20">
      <c r="R154" s="75"/>
      <c r="S154" s="4"/>
      <c r="T154" s="9"/>
    </row>
    <row r="155" spans="2:20">
      <c r="R155" s="75"/>
      <c r="S155" s="4"/>
      <c r="T155" s="9"/>
    </row>
    <row r="156" spans="2:20">
      <c r="D156" s="3"/>
      <c r="E156" s="3"/>
      <c r="F156" s="14"/>
      <c r="G156" s="3"/>
      <c r="R156" s="75"/>
      <c r="S156" s="4"/>
      <c r="T156" s="9"/>
    </row>
    <row r="157" spans="2:20">
      <c r="B157" s="4"/>
      <c r="C157" s="75"/>
      <c r="D157" s="76"/>
      <c r="E157" s="76"/>
      <c r="F157" s="76"/>
      <c r="G157" s="76"/>
      <c r="H157" s="4"/>
    </row>
    <row r="158" spans="2:20">
      <c r="B158" s="4"/>
      <c r="C158" s="75"/>
      <c r="D158" s="76"/>
      <c r="E158" s="76"/>
      <c r="F158" s="76"/>
      <c r="G158" s="76"/>
      <c r="H158" s="4"/>
    </row>
    <row r="159" spans="2:20">
      <c r="B159" s="4"/>
      <c r="C159" s="75"/>
      <c r="D159" s="76"/>
      <c r="E159" s="76"/>
      <c r="F159" s="76"/>
      <c r="G159" s="76"/>
      <c r="H159" s="4"/>
    </row>
    <row r="160" spans="2:20">
      <c r="B160" s="4"/>
      <c r="C160" s="75"/>
      <c r="D160" s="76"/>
      <c r="E160" s="76"/>
      <c r="F160" s="76"/>
      <c r="G160" s="76"/>
      <c r="H160" s="4"/>
    </row>
    <row r="161" spans="2:8">
      <c r="B161" s="4"/>
      <c r="C161" s="75"/>
      <c r="D161" s="76"/>
      <c r="E161" s="76"/>
      <c r="F161" s="76"/>
      <c r="G161" s="76"/>
      <c r="H161" s="4"/>
    </row>
    <row r="162" spans="2:8">
      <c r="B162" s="4"/>
      <c r="C162" s="75"/>
      <c r="D162" s="76"/>
      <c r="E162" s="76"/>
      <c r="F162" s="76"/>
      <c r="G162" s="76"/>
      <c r="H162" s="4"/>
    </row>
    <row r="163" spans="2:8">
      <c r="B163" s="4"/>
      <c r="C163" s="75"/>
      <c r="D163" s="76"/>
      <c r="E163" s="76"/>
      <c r="F163" s="76"/>
      <c r="G163" s="76"/>
      <c r="H163" s="4"/>
    </row>
    <row r="164" spans="2:8">
      <c r="B164" s="4"/>
      <c r="C164" s="12"/>
      <c r="E164" s="3"/>
      <c r="F164" s="14"/>
      <c r="G164" s="3"/>
      <c r="H164" s="4"/>
    </row>
    <row r="165" spans="2:8">
      <c r="B165" s="4"/>
      <c r="G165" s="3"/>
      <c r="H165" s="12"/>
    </row>
    <row r="166" spans="2:8">
      <c r="B166" s="70"/>
      <c r="H166" s="69"/>
    </row>
  </sheetData>
  <phoneticPr fontId="7" type="noConversion"/>
  <pageMargins left="0.9055118110236221" right="0.70866141732283472" top="1.7322834645669292" bottom="0.74803149606299213" header="0.9055118110236221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Y164"/>
  <sheetViews>
    <sheetView topLeftCell="A132" zoomScaleNormal="100" workbookViewId="0">
      <selection activeCell="C145" sqref="C145"/>
    </sheetView>
  </sheetViews>
  <sheetFormatPr baseColWidth="10" defaultRowHeight="15"/>
  <cols>
    <col min="1" max="9" width="11.42578125" style="23" customWidth="1"/>
    <col min="10" max="11" width="11.42578125" style="24" customWidth="1"/>
    <col min="13" max="16" width="11.42578125" style="1" customWidth="1"/>
  </cols>
  <sheetData>
    <row r="1" spans="1:51">
      <c r="A1" s="34" t="s">
        <v>8</v>
      </c>
      <c r="B1" s="35" t="s">
        <v>6</v>
      </c>
      <c r="C1" s="36" t="s">
        <v>21</v>
      </c>
      <c r="D1" s="34" t="s">
        <v>0</v>
      </c>
      <c r="E1" s="34" t="s">
        <v>1</v>
      </c>
      <c r="F1" s="34" t="s">
        <v>22</v>
      </c>
      <c r="G1" s="37" t="s">
        <v>23</v>
      </c>
      <c r="H1" s="37" t="s">
        <v>24</v>
      </c>
      <c r="I1" s="37" t="s">
        <v>25</v>
      </c>
      <c r="J1" s="37" t="s">
        <v>26</v>
      </c>
      <c r="K1" s="37" t="s">
        <v>2</v>
      </c>
      <c r="L1" s="73" t="s">
        <v>31</v>
      </c>
      <c r="M1" s="2" t="s">
        <v>11</v>
      </c>
      <c r="N1" s="2" t="s">
        <v>12</v>
      </c>
      <c r="O1" s="2" t="s">
        <v>13</v>
      </c>
      <c r="P1" s="2" t="s">
        <v>14</v>
      </c>
      <c r="Q1" s="73" t="s">
        <v>11</v>
      </c>
      <c r="R1" s="3"/>
      <c r="S1" s="8"/>
      <c r="T1" s="8"/>
      <c r="U1" s="8"/>
      <c r="V1" s="8"/>
      <c r="W1" s="7"/>
      <c r="X1" s="7"/>
      <c r="Y1" s="8"/>
      <c r="Z1" s="8"/>
      <c r="AA1" s="8"/>
      <c r="AB1" s="8"/>
      <c r="AC1" s="8"/>
      <c r="AD1" s="8"/>
      <c r="AE1" s="8"/>
      <c r="AF1" s="8"/>
      <c r="AG1" s="8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</row>
    <row r="2" spans="1:51">
      <c r="A2" s="38" t="s">
        <v>27</v>
      </c>
      <c r="B2" s="39" t="s">
        <v>27</v>
      </c>
      <c r="C2" s="40" t="s">
        <v>3</v>
      </c>
      <c r="D2" s="41" t="s">
        <v>3</v>
      </c>
      <c r="E2" s="41" t="s">
        <v>3</v>
      </c>
      <c r="F2" s="41" t="s">
        <v>3</v>
      </c>
      <c r="G2" s="42" t="s">
        <v>3</v>
      </c>
      <c r="H2" s="42" t="s">
        <v>3</v>
      </c>
      <c r="I2" s="42" t="s">
        <v>3</v>
      </c>
      <c r="J2" s="42" t="s">
        <v>3</v>
      </c>
      <c r="K2" s="42" t="s">
        <v>28</v>
      </c>
      <c r="L2" s="74" t="s">
        <v>15</v>
      </c>
      <c r="M2" s="5" t="s">
        <v>7</v>
      </c>
      <c r="N2" s="5" t="s">
        <v>7</v>
      </c>
      <c r="O2" s="5" t="s">
        <v>7</v>
      </c>
      <c r="P2" s="5" t="s">
        <v>15</v>
      </c>
      <c r="Q2" s="74" t="s">
        <v>7</v>
      </c>
      <c r="R2" s="3"/>
      <c r="S2" s="6"/>
      <c r="T2" s="6"/>
      <c r="U2" s="6"/>
      <c r="V2" s="6"/>
      <c r="W2" s="7"/>
      <c r="X2" s="7"/>
      <c r="Y2" s="6"/>
      <c r="Z2" s="6"/>
      <c r="AA2" s="6"/>
      <c r="AB2" s="6"/>
      <c r="AC2" s="6"/>
      <c r="AD2" s="6"/>
      <c r="AE2" s="6"/>
      <c r="AF2" s="6"/>
      <c r="AG2" s="6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</row>
    <row r="3" spans="1:51">
      <c r="A3" s="44">
        <f>(K3/10000*2500)/(E3/100)*10/1000+B3</f>
        <v>2.1642857142857141</v>
      </c>
      <c r="B3" s="43">
        <f>I145</f>
        <v>0.51428571428571435</v>
      </c>
      <c r="C3" s="45">
        <f>C4-0.5</f>
        <v>4</v>
      </c>
      <c r="D3" s="43">
        <f>C144</f>
        <v>15</v>
      </c>
      <c r="E3" s="43">
        <f>D144</f>
        <v>70</v>
      </c>
      <c r="F3" s="43">
        <f>E144</f>
        <v>12</v>
      </c>
      <c r="G3" s="44">
        <v>5</v>
      </c>
      <c r="H3" s="45">
        <v>10</v>
      </c>
      <c r="I3" s="45">
        <f t="shared" ref="I3:I27" si="0">D3-C3-G3</f>
        <v>6</v>
      </c>
      <c r="J3" s="45">
        <f t="shared" ref="J3:J27" si="1">(E3-2*H3-F3)/2</f>
        <v>19</v>
      </c>
      <c r="K3" s="45">
        <f>E3*C3+(D3-C3)*F3+G3*H3</f>
        <v>462</v>
      </c>
      <c r="L3" s="72">
        <f>1</f>
        <v>1</v>
      </c>
      <c r="M3" s="13">
        <f>A3</f>
        <v>2.1642857142857141</v>
      </c>
      <c r="N3" s="12">
        <f>M129</f>
        <v>2.3716765569260998</v>
      </c>
      <c r="O3" s="12">
        <f>M3-N3</f>
        <v>-0.20739084264038565</v>
      </c>
      <c r="P3" s="12">
        <f>O3*O3</f>
        <v>4.3010961611089207E-2</v>
      </c>
      <c r="Q3" s="71">
        <v>2.0628968253968254</v>
      </c>
      <c r="R3" s="81"/>
      <c r="S3" s="4"/>
      <c r="T3" s="66"/>
      <c r="U3" s="4"/>
      <c r="V3" s="3"/>
      <c r="W3" s="7"/>
      <c r="X3" s="7"/>
      <c r="Y3" s="3"/>
      <c r="Z3" s="3"/>
      <c r="AA3" s="3"/>
      <c r="AB3" s="3"/>
      <c r="AC3" s="4"/>
      <c r="AD3" s="4"/>
      <c r="AE3" s="4"/>
      <c r="AF3" s="4"/>
      <c r="AG3" s="3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</row>
    <row r="4" spans="1:51">
      <c r="A4" s="48">
        <f t="shared" ref="A4:A27" si="2">(K4/10000*2500)/(E4/100)*10/1000+B4</f>
        <v>2.2678571428571428</v>
      </c>
      <c r="B4" s="47">
        <f>B3</f>
        <v>0.51428571428571435</v>
      </c>
      <c r="C4" s="49">
        <f>C5-0.5</f>
        <v>4.5</v>
      </c>
      <c r="D4" s="47">
        <f>D3</f>
        <v>15</v>
      </c>
      <c r="E4" s="47">
        <f>E3</f>
        <v>70</v>
      </c>
      <c r="F4" s="47">
        <f>F3</f>
        <v>12</v>
      </c>
      <c r="G4" s="48">
        <v>5</v>
      </c>
      <c r="H4" s="49">
        <v>10</v>
      </c>
      <c r="I4" s="49">
        <f t="shared" si="0"/>
        <v>5.5</v>
      </c>
      <c r="J4" s="49">
        <f t="shared" si="1"/>
        <v>19</v>
      </c>
      <c r="K4" s="49">
        <f t="shared" ref="K4:K67" si="3">E4*C4+(D4-C4)*F4+G4*H4</f>
        <v>491</v>
      </c>
      <c r="L4" s="72">
        <f>L3+1</f>
        <v>2</v>
      </c>
      <c r="M4" s="13">
        <f t="shared" ref="M4:M27" si="4">A4</f>
        <v>2.2678571428571428</v>
      </c>
      <c r="N4" s="12">
        <f>N3</f>
        <v>2.3716765569260998</v>
      </c>
      <c r="O4" s="12">
        <f t="shared" ref="O4:O67" si="5">M4-N4</f>
        <v>-0.10381941406895701</v>
      </c>
      <c r="P4" s="12">
        <f t="shared" ref="P4:P67" si="6">O4*O4</f>
        <v>1.0778470737621547E-2</v>
      </c>
      <c r="Q4" s="71">
        <v>2.0706237424547287</v>
      </c>
      <c r="R4" s="81"/>
      <c r="S4" s="66"/>
      <c r="T4" s="66"/>
      <c r="U4" s="4"/>
      <c r="AA4" s="3"/>
      <c r="AB4" s="3"/>
      <c r="AC4" s="4"/>
      <c r="AD4" s="4"/>
      <c r="AE4" s="4"/>
      <c r="AF4" s="4"/>
      <c r="AG4" s="3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</row>
    <row r="5" spans="1:51">
      <c r="A5" s="48">
        <f t="shared" si="2"/>
        <v>2.3714285714285719</v>
      </c>
      <c r="B5" s="47">
        <f t="shared" ref="B5:B27" si="7">B4</f>
        <v>0.51428571428571435</v>
      </c>
      <c r="C5" s="49">
        <f>B144</f>
        <v>5</v>
      </c>
      <c r="D5" s="47">
        <f t="shared" ref="D5:F20" si="8">D4</f>
        <v>15</v>
      </c>
      <c r="E5" s="47">
        <f t="shared" si="8"/>
        <v>70</v>
      </c>
      <c r="F5" s="47">
        <f t="shared" si="8"/>
        <v>12</v>
      </c>
      <c r="G5" s="48">
        <v>5</v>
      </c>
      <c r="H5" s="49">
        <v>10</v>
      </c>
      <c r="I5" s="49">
        <f t="shared" si="0"/>
        <v>5</v>
      </c>
      <c r="J5" s="49">
        <f t="shared" si="1"/>
        <v>19</v>
      </c>
      <c r="K5" s="49">
        <f t="shared" si="3"/>
        <v>520</v>
      </c>
      <c r="L5" s="72">
        <f t="shared" ref="L5:L68" si="9">L4+1</f>
        <v>3</v>
      </c>
      <c r="M5" s="13">
        <f t="shared" si="4"/>
        <v>2.3714285714285719</v>
      </c>
      <c r="N5" s="12">
        <f t="shared" ref="N5:N68" si="10">N4</f>
        <v>2.3716765569260998</v>
      </c>
      <c r="O5" s="12">
        <f t="shared" si="5"/>
        <v>-2.4798549752791388E-4</v>
      </c>
      <c r="P5" s="12">
        <f t="shared" si="6"/>
        <v>6.1496806984166982E-8</v>
      </c>
      <c r="Q5" s="71">
        <v>2.0785714285714287</v>
      </c>
      <c r="R5" s="81"/>
      <c r="S5" s="66"/>
      <c r="T5" s="66"/>
      <c r="U5" s="4"/>
      <c r="AA5" s="3"/>
      <c r="AB5" s="3"/>
      <c r="AC5" s="4"/>
      <c r="AD5" s="4"/>
      <c r="AE5" s="4"/>
      <c r="AF5" s="4"/>
      <c r="AG5" s="3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</row>
    <row r="6" spans="1:51">
      <c r="A6" s="48">
        <f t="shared" si="2"/>
        <v>2.4750000000000001</v>
      </c>
      <c r="B6" s="47">
        <f t="shared" si="7"/>
        <v>0.51428571428571435</v>
      </c>
      <c r="C6" s="49">
        <f>C5+0.5</f>
        <v>5.5</v>
      </c>
      <c r="D6" s="47">
        <f t="shared" si="8"/>
        <v>15</v>
      </c>
      <c r="E6" s="47">
        <f t="shared" si="8"/>
        <v>70</v>
      </c>
      <c r="F6" s="47">
        <f t="shared" si="8"/>
        <v>12</v>
      </c>
      <c r="G6" s="48">
        <v>5</v>
      </c>
      <c r="H6" s="49">
        <v>10</v>
      </c>
      <c r="I6" s="49">
        <f t="shared" si="0"/>
        <v>4.5</v>
      </c>
      <c r="J6" s="49">
        <f t="shared" si="1"/>
        <v>19</v>
      </c>
      <c r="K6" s="49">
        <f t="shared" si="3"/>
        <v>549</v>
      </c>
      <c r="L6" s="72">
        <f t="shared" si="9"/>
        <v>4</v>
      </c>
      <c r="M6" s="13">
        <f t="shared" si="4"/>
        <v>2.4750000000000001</v>
      </c>
      <c r="N6" s="12">
        <f t="shared" si="10"/>
        <v>2.3716765569260998</v>
      </c>
      <c r="O6" s="12">
        <f t="shared" si="5"/>
        <v>0.10332344307390029</v>
      </c>
      <c r="P6" s="12">
        <f t="shared" si="6"/>
        <v>1.0675733888645515E-2</v>
      </c>
      <c r="Q6" s="71">
        <v>2.0867494824016566</v>
      </c>
      <c r="R6" s="81"/>
      <c r="S6" s="66"/>
      <c r="T6" s="66"/>
      <c r="U6" s="4"/>
      <c r="AA6" s="3"/>
      <c r="AB6" s="3"/>
      <c r="AC6" s="4"/>
      <c r="AD6" s="4"/>
      <c r="AE6" s="4"/>
      <c r="AF6" s="4"/>
      <c r="AG6" s="3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</row>
    <row r="7" spans="1:51">
      <c r="A7" s="52">
        <f t="shared" si="2"/>
        <v>2.5785714285714287</v>
      </c>
      <c r="B7" s="51">
        <f t="shared" si="7"/>
        <v>0.51428571428571435</v>
      </c>
      <c r="C7" s="53">
        <f>C6+0.5</f>
        <v>6</v>
      </c>
      <c r="D7" s="47">
        <f t="shared" si="8"/>
        <v>15</v>
      </c>
      <c r="E7" s="51">
        <f t="shared" si="8"/>
        <v>70</v>
      </c>
      <c r="F7" s="51">
        <f t="shared" si="8"/>
        <v>12</v>
      </c>
      <c r="G7" s="52">
        <v>5</v>
      </c>
      <c r="H7" s="53">
        <v>10</v>
      </c>
      <c r="I7" s="53">
        <f t="shared" si="0"/>
        <v>4</v>
      </c>
      <c r="J7" s="53">
        <f t="shared" si="1"/>
        <v>19</v>
      </c>
      <c r="K7" s="53">
        <f t="shared" si="3"/>
        <v>578</v>
      </c>
      <c r="L7" s="72">
        <f t="shared" si="9"/>
        <v>5</v>
      </c>
      <c r="M7" s="13">
        <f t="shared" si="4"/>
        <v>2.5785714285714287</v>
      </c>
      <c r="N7" s="12">
        <f t="shared" si="10"/>
        <v>2.3716765569260998</v>
      </c>
      <c r="O7" s="12">
        <f t="shared" si="5"/>
        <v>0.20689487164532894</v>
      </c>
      <c r="P7" s="12">
        <f t="shared" si="6"/>
        <v>4.2805487913137139E-2</v>
      </c>
      <c r="Q7" s="71">
        <v>2.0951680672268904</v>
      </c>
      <c r="R7" s="81"/>
      <c r="S7" s="66"/>
      <c r="T7" s="66"/>
      <c r="U7" s="4"/>
      <c r="AA7" s="3"/>
      <c r="AB7" s="3"/>
      <c r="AC7" s="4"/>
      <c r="AD7" s="4"/>
      <c r="AE7" s="4"/>
      <c r="AF7" s="4"/>
      <c r="AG7" s="3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</row>
    <row r="8" spans="1:51">
      <c r="A8" s="44">
        <f t="shared" si="2"/>
        <v>2.2071428571428573</v>
      </c>
      <c r="B8" s="43">
        <f t="shared" si="7"/>
        <v>0.51428571428571435</v>
      </c>
      <c r="C8" s="45">
        <f>C3</f>
        <v>4</v>
      </c>
      <c r="D8" s="43">
        <f>D3+1</f>
        <v>16</v>
      </c>
      <c r="E8" s="43">
        <f t="shared" si="8"/>
        <v>70</v>
      </c>
      <c r="F8" s="43">
        <f t="shared" si="8"/>
        <v>12</v>
      </c>
      <c r="G8" s="44">
        <v>5</v>
      </c>
      <c r="H8" s="45">
        <v>10</v>
      </c>
      <c r="I8" s="45">
        <f t="shared" si="0"/>
        <v>7</v>
      </c>
      <c r="J8" s="45">
        <f t="shared" si="1"/>
        <v>19</v>
      </c>
      <c r="K8" s="45">
        <f t="shared" si="3"/>
        <v>474</v>
      </c>
      <c r="L8" s="72">
        <f t="shared" si="9"/>
        <v>6</v>
      </c>
      <c r="M8" s="13">
        <f t="shared" si="4"/>
        <v>2.2071428571428573</v>
      </c>
      <c r="N8" s="12">
        <f t="shared" si="10"/>
        <v>2.3716765569260998</v>
      </c>
      <c r="O8" s="12">
        <f t="shared" si="5"/>
        <v>-0.1645336997832425</v>
      </c>
      <c r="P8" s="12">
        <f t="shared" si="6"/>
        <v>2.7071338364362173E-2</v>
      </c>
      <c r="Q8" s="71">
        <v>2.1045634920634924</v>
      </c>
      <c r="R8" s="81"/>
      <c r="S8" s="66"/>
      <c r="T8" s="66"/>
      <c r="U8" s="4"/>
      <c r="AA8" s="3"/>
      <c r="AB8" s="3"/>
      <c r="AC8" s="4"/>
      <c r="AD8" s="4"/>
      <c r="AE8" s="4"/>
      <c r="AF8" s="4"/>
      <c r="AG8" s="3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</row>
    <row r="9" spans="1:51">
      <c r="A9" s="48">
        <f t="shared" si="2"/>
        <v>2.3107142857142859</v>
      </c>
      <c r="B9" s="47">
        <f t="shared" si="7"/>
        <v>0.51428571428571435</v>
      </c>
      <c r="C9" s="49">
        <f>C4</f>
        <v>4.5</v>
      </c>
      <c r="D9" s="47">
        <f>D4+1</f>
        <v>16</v>
      </c>
      <c r="E9" s="47">
        <f t="shared" si="8"/>
        <v>70</v>
      </c>
      <c r="F9" s="47">
        <f t="shared" si="8"/>
        <v>12</v>
      </c>
      <c r="G9" s="48">
        <v>5</v>
      </c>
      <c r="H9" s="49">
        <v>10</v>
      </c>
      <c r="I9" s="49">
        <f t="shared" si="0"/>
        <v>6.5</v>
      </c>
      <c r="J9" s="49">
        <f t="shared" si="1"/>
        <v>19</v>
      </c>
      <c r="K9" s="49">
        <f t="shared" si="3"/>
        <v>503</v>
      </c>
      <c r="L9" s="72">
        <f t="shared" si="9"/>
        <v>7</v>
      </c>
      <c r="M9" s="13">
        <f t="shared" si="4"/>
        <v>2.3107142857142859</v>
      </c>
      <c r="N9" s="12">
        <f t="shared" si="10"/>
        <v>2.3716765569260998</v>
      </c>
      <c r="O9" s="12">
        <f t="shared" si="5"/>
        <v>-6.0962271211813857E-2</v>
      </c>
      <c r="P9" s="12">
        <f t="shared" si="6"/>
        <v>3.7163985113027485E-3</v>
      </c>
      <c r="Q9" s="71">
        <v>2.1128772635814892</v>
      </c>
      <c r="R9" s="81"/>
      <c r="S9" s="66"/>
      <c r="T9" s="66"/>
      <c r="U9" s="4"/>
      <c r="AA9" s="3"/>
      <c r="AB9" s="3"/>
      <c r="AC9" s="4"/>
      <c r="AD9" s="4"/>
      <c r="AE9" s="4"/>
      <c r="AF9" s="4"/>
      <c r="AG9" s="3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</row>
    <row r="10" spans="1:51">
      <c r="A10" s="48">
        <f t="shared" si="2"/>
        <v>2.4142857142857141</v>
      </c>
      <c r="B10" s="47">
        <f t="shared" si="7"/>
        <v>0.51428571428571435</v>
      </c>
      <c r="C10" s="49">
        <f>C5</f>
        <v>5</v>
      </c>
      <c r="D10" s="47">
        <f>D5+1</f>
        <v>16</v>
      </c>
      <c r="E10" s="47">
        <f t="shared" si="8"/>
        <v>70</v>
      </c>
      <c r="F10" s="47">
        <f t="shared" si="8"/>
        <v>12</v>
      </c>
      <c r="G10" s="48">
        <v>5</v>
      </c>
      <c r="H10" s="49">
        <v>10</v>
      </c>
      <c r="I10" s="49">
        <f t="shared" si="0"/>
        <v>6</v>
      </c>
      <c r="J10" s="49">
        <f t="shared" si="1"/>
        <v>19</v>
      </c>
      <c r="K10" s="49">
        <f t="shared" si="3"/>
        <v>532</v>
      </c>
      <c r="L10" s="72">
        <f t="shared" si="9"/>
        <v>8</v>
      </c>
      <c r="M10" s="13">
        <f t="shared" si="4"/>
        <v>2.4142857142857141</v>
      </c>
      <c r="N10" s="12">
        <f t="shared" si="10"/>
        <v>2.3716765569260998</v>
      </c>
      <c r="O10" s="12">
        <f t="shared" si="5"/>
        <v>4.2609157359614347E-2</v>
      </c>
      <c r="P10" s="12">
        <f t="shared" si="6"/>
        <v>1.8155402908963776E-3</v>
      </c>
      <c r="Q10" s="71">
        <v>2.1214285714285719</v>
      </c>
      <c r="R10" s="12"/>
      <c r="S10" s="66"/>
      <c r="T10" s="66"/>
      <c r="U10" s="4"/>
      <c r="AA10" s="3"/>
      <c r="AB10" s="3"/>
      <c r="AC10" s="4"/>
      <c r="AD10" s="4"/>
      <c r="AE10" s="4"/>
      <c r="AF10" s="4"/>
      <c r="AG10" s="3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</row>
    <row r="11" spans="1:51">
      <c r="A11" s="48">
        <f t="shared" si="2"/>
        <v>2.5178571428571428</v>
      </c>
      <c r="B11" s="47">
        <f t="shared" si="7"/>
        <v>0.51428571428571435</v>
      </c>
      <c r="C11" s="49">
        <f>C6</f>
        <v>5.5</v>
      </c>
      <c r="D11" s="47">
        <f>D6+1</f>
        <v>16</v>
      </c>
      <c r="E11" s="47">
        <f t="shared" si="8"/>
        <v>70</v>
      </c>
      <c r="F11" s="47">
        <f t="shared" si="8"/>
        <v>12</v>
      </c>
      <c r="G11" s="48">
        <v>5</v>
      </c>
      <c r="H11" s="49">
        <v>10</v>
      </c>
      <c r="I11" s="49">
        <f t="shared" si="0"/>
        <v>5.5</v>
      </c>
      <c r="J11" s="49">
        <f t="shared" si="1"/>
        <v>19</v>
      </c>
      <c r="K11" s="49">
        <f t="shared" si="3"/>
        <v>561</v>
      </c>
      <c r="L11" s="72">
        <f t="shared" si="9"/>
        <v>9</v>
      </c>
      <c r="M11" s="13">
        <f t="shared" si="4"/>
        <v>2.5178571428571428</v>
      </c>
      <c r="N11" s="12">
        <f t="shared" si="10"/>
        <v>2.3716765569260998</v>
      </c>
      <c r="O11" s="12">
        <f t="shared" si="5"/>
        <v>0.14618058593104299</v>
      </c>
      <c r="P11" s="12">
        <f t="shared" si="6"/>
        <v>2.1368763703143046E-2</v>
      </c>
      <c r="Q11" s="71">
        <v>2.130227743271222</v>
      </c>
      <c r="R11" s="12"/>
      <c r="S11" s="66"/>
      <c r="T11" s="66"/>
      <c r="U11" s="4"/>
      <c r="AA11" s="3"/>
      <c r="AB11" s="3"/>
      <c r="AC11" s="4"/>
      <c r="AD11" s="4"/>
      <c r="AE11" s="4"/>
      <c r="AF11" s="4"/>
      <c r="AG11" s="3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</row>
    <row r="12" spans="1:51">
      <c r="A12" s="52">
        <f t="shared" si="2"/>
        <v>2.6214285714285714</v>
      </c>
      <c r="B12" s="51">
        <f t="shared" si="7"/>
        <v>0.51428571428571435</v>
      </c>
      <c r="C12" s="53">
        <f>C7</f>
        <v>6</v>
      </c>
      <c r="D12" s="51">
        <f>D7+1</f>
        <v>16</v>
      </c>
      <c r="E12" s="51">
        <f t="shared" si="8"/>
        <v>70</v>
      </c>
      <c r="F12" s="51">
        <f t="shared" si="8"/>
        <v>12</v>
      </c>
      <c r="G12" s="52">
        <v>5</v>
      </c>
      <c r="H12" s="53">
        <v>10</v>
      </c>
      <c r="I12" s="53">
        <f t="shared" si="0"/>
        <v>5</v>
      </c>
      <c r="J12" s="53">
        <f t="shared" si="1"/>
        <v>19</v>
      </c>
      <c r="K12" s="53">
        <f t="shared" si="3"/>
        <v>590</v>
      </c>
      <c r="L12" s="72">
        <f t="shared" si="9"/>
        <v>10</v>
      </c>
      <c r="M12" s="13">
        <f t="shared" si="4"/>
        <v>2.6214285714285714</v>
      </c>
      <c r="N12" s="12">
        <f t="shared" si="10"/>
        <v>2.3716765569260998</v>
      </c>
      <c r="O12" s="12">
        <f t="shared" si="5"/>
        <v>0.24975201450247164</v>
      </c>
      <c r="P12" s="12">
        <f t="shared" si="6"/>
        <v>6.2376068748042808E-2</v>
      </c>
      <c r="Q12" s="71">
        <v>2.1392857142857142</v>
      </c>
      <c r="R12" s="12"/>
      <c r="S12" s="66"/>
      <c r="T12" s="66"/>
      <c r="U12" s="4"/>
      <c r="V12" s="14"/>
      <c r="W12" s="18"/>
      <c r="X12" s="14"/>
      <c r="Y12" s="3"/>
      <c r="AA12" s="3"/>
      <c r="AB12" s="3"/>
      <c r="AC12" s="4"/>
      <c r="AD12" s="4"/>
      <c r="AE12" s="4"/>
      <c r="AF12" s="4"/>
      <c r="AG12" s="3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</row>
    <row r="13" spans="1:51">
      <c r="A13" s="44">
        <f t="shared" si="2"/>
        <v>2.25</v>
      </c>
      <c r="B13" s="43">
        <f t="shared" si="7"/>
        <v>0.51428571428571435</v>
      </c>
      <c r="C13" s="45">
        <f>C3</f>
        <v>4</v>
      </c>
      <c r="D13" s="47">
        <f>D3+2</f>
        <v>17</v>
      </c>
      <c r="E13" s="43">
        <f t="shared" si="8"/>
        <v>70</v>
      </c>
      <c r="F13" s="43">
        <f t="shared" si="8"/>
        <v>12</v>
      </c>
      <c r="G13" s="44">
        <v>5</v>
      </c>
      <c r="H13" s="45">
        <v>10</v>
      </c>
      <c r="I13" s="45">
        <f t="shared" si="0"/>
        <v>8</v>
      </c>
      <c r="J13" s="45">
        <f t="shared" si="1"/>
        <v>19</v>
      </c>
      <c r="K13" s="45">
        <f t="shared" si="3"/>
        <v>486</v>
      </c>
      <c r="L13" s="72">
        <f t="shared" si="9"/>
        <v>11</v>
      </c>
      <c r="M13" s="13">
        <f t="shared" si="4"/>
        <v>2.25</v>
      </c>
      <c r="N13" s="12">
        <f t="shared" si="10"/>
        <v>2.3716765569260998</v>
      </c>
      <c r="O13" s="12">
        <f t="shared" si="5"/>
        <v>-0.1216765569260998</v>
      </c>
      <c r="P13" s="12">
        <f t="shared" si="6"/>
        <v>1.4805184505390406E-2</v>
      </c>
      <c r="Q13" s="71">
        <v>2.1462301587301589</v>
      </c>
      <c r="R13" s="12"/>
      <c r="S13" s="66"/>
      <c r="T13" s="66"/>
      <c r="U13" s="4"/>
      <c r="V13" s="3"/>
      <c r="W13" s="18"/>
      <c r="X13" s="14"/>
      <c r="Y13" s="3"/>
      <c r="AA13" s="3"/>
      <c r="AB13" s="3"/>
      <c r="AC13" s="4"/>
      <c r="AD13" s="4"/>
      <c r="AE13" s="4"/>
      <c r="AF13" s="4"/>
      <c r="AG13" s="3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</row>
    <row r="14" spans="1:51">
      <c r="A14" s="48">
        <f t="shared" si="2"/>
        <v>2.3535714285714286</v>
      </c>
      <c r="B14" s="47">
        <f t="shared" si="7"/>
        <v>0.51428571428571435</v>
      </c>
      <c r="C14" s="49">
        <f>C4</f>
        <v>4.5</v>
      </c>
      <c r="D14" s="47">
        <f>D4+2</f>
        <v>17</v>
      </c>
      <c r="E14" s="47">
        <f t="shared" si="8"/>
        <v>70</v>
      </c>
      <c r="F14" s="47">
        <f t="shared" si="8"/>
        <v>12</v>
      </c>
      <c r="G14" s="48">
        <v>5</v>
      </c>
      <c r="H14" s="49">
        <v>10</v>
      </c>
      <c r="I14" s="49">
        <f t="shared" si="0"/>
        <v>7.5</v>
      </c>
      <c r="J14" s="49">
        <f t="shared" si="1"/>
        <v>19</v>
      </c>
      <c r="K14" s="49">
        <f t="shared" si="3"/>
        <v>515</v>
      </c>
      <c r="L14" s="72">
        <f t="shared" si="9"/>
        <v>12</v>
      </c>
      <c r="M14" s="13">
        <f t="shared" si="4"/>
        <v>2.3535714285714286</v>
      </c>
      <c r="N14" s="12">
        <f t="shared" si="10"/>
        <v>2.3716765569260998</v>
      </c>
      <c r="O14" s="12">
        <f t="shared" si="5"/>
        <v>-1.8105128354671152E-2</v>
      </c>
      <c r="P14" s="12">
        <f t="shared" si="6"/>
        <v>3.2779567273911732E-4</v>
      </c>
      <c r="Q14" s="71">
        <v>2.1551307847082497</v>
      </c>
      <c r="R14" s="12"/>
      <c r="S14" s="66"/>
      <c r="T14" s="66"/>
      <c r="U14" s="4"/>
      <c r="V14" s="3"/>
      <c r="W14" s="18"/>
      <c r="X14" s="14"/>
      <c r="Y14" s="3"/>
      <c r="AA14" s="3"/>
      <c r="AB14" s="3"/>
      <c r="AC14" s="4"/>
      <c r="AD14" s="4"/>
      <c r="AE14" s="4"/>
      <c r="AF14" s="4"/>
      <c r="AG14" s="3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</row>
    <row r="15" spans="1:51">
      <c r="A15" s="48">
        <f t="shared" si="2"/>
        <v>2.4571428571428573</v>
      </c>
      <c r="B15" s="47">
        <f t="shared" si="7"/>
        <v>0.51428571428571435</v>
      </c>
      <c r="C15" s="49">
        <f>C5</f>
        <v>5</v>
      </c>
      <c r="D15" s="47">
        <f>D5+2</f>
        <v>17</v>
      </c>
      <c r="E15" s="47">
        <f t="shared" si="8"/>
        <v>70</v>
      </c>
      <c r="F15" s="47">
        <f t="shared" si="8"/>
        <v>12</v>
      </c>
      <c r="G15" s="48">
        <v>5</v>
      </c>
      <c r="H15" s="49">
        <v>10</v>
      </c>
      <c r="I15" s="49">
        <f t="shared" si="0"/>
        <v>7</v>
      </c>
      <c r="J15" s="49">
        <f t="shared" si="1"/>
        <v>19</v>
      </c>
      <c r="K15" s="49">
        <f t="shared" si="3"/>
        <v>544</v>
      </c>
      <c r="L15" s="72">
        <f t="shared" si="9"/>
        <v>13</v>
      </c>
      <c r="M15" s="13">
        <f t="shared" si="4"/>
        <v>2.4571428571428573</v>
      </c>
      <c r="N15" s="12">
        <f t="shared" si="10"/>
        <v>2.3716765569260998</v>
      </c>
      <c r="O15" s="12">
        <f t="shared" si="5"/>
        <v>8.5466300216757496E-2</v>
      </c>
      <c r="P15" s="12">
        <f t="shared" si="6"/>
        <v>7.3044884727409224E-3</v>
      </c>
      <c r="Q15" s="71">
        <v>2.1642857142857141</v>
      </c>
      <c r="R15" s="12"/>
      <c r="S15" s="66"/>
      <c r="T15" s="66"/>
      <c r="U15" s="4"/>
      <c r="V15" s="3"/>
      <c r="W15" s="18"/>
      <c r="X15" s="14"/>
      <c r="Y15" s="3"/>
      <c r="AA15" s="3"/>
      <c r="AB15" s="3"/>
      <c r="AC15" s="4"/>
      <c r="AD15" s="4"/>
      <c r="AE15" s="4"/>
      <c r="AF15" s="4"/>
      <c r="AG15" s="3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</row>
    <row r="16" spans="1:51">
      <c r="A16" s="48">
        <f t="shared" si="2"/>
        <v>2.5607142857142859</v>
      </c>
      <c r="B16" s="47">
        <f t="shared" si="7"/>
        <v>0.51428571428571435</v>
      </c>
      <c r="C16" s="49">
        <f>C6</f>
        <v>5.5</v>
      </c>
      <c r="D16" s="47">
        <f>D6+2</f>
        <v>17</v>
      </c>
      <c r="E16" s="47">
        <f t="shared" si="8"/>
        <v>70</v>
      </c>
      <c r="F16" s="47">
        <f t="shared" si="8"/>
        <v>12</v>
      </c>
      <c r="G16" s="48">
        <v>5</v>
      </c>
      <c r="H16" s="49">
        <v>10</v>
      </c>
      <c r="I16" s="49">
        <f t="shared" si="0"/>
        <v>6.5</v>
      </c>
      <c r="J16" s="49">
        <f t="shared" si="1"/>
        <v>19</v>
      </c>
      <c r="K16" s="49">
        <f t="shared" si="3"/>
        <v>573</v>
      </c>
      <c r="L16" s="72">
        <f t="shared" si="9"/>
        <v>14</v>
      </c>
      <c r="M16" s="13">
        <f t="shared" si="4"/>
        <v>2.5607142857142859</v>
      </c>
      <c r="N16" s="12">
        <f t="shared" si="10"/>
        <v>2.3716765569260998</v>
      </c>
      <c r="O16" s="12">
        <f t="shared" si="5"/>
        <v>0.18903772878818614</v>
      </c>
      <c r="P16" s="12">
        <f t="shared" si="6"/>
        <v>3.5735262905395818E-2</v>
      </c>
      <c r="Q16" s="71">
        <v>2.1670634920634924</v>
      </c>
      <c r="R16" s="12"/>
      <c r="S16" s="66"/>
      <c r="T16" s="66"/>
      <c r="U16" s="4"/>
      <c r="V16" s="3"/>
      <c r="W16" s="18"/>
      <c r="X16" s="14"/>
      <c r="Y16" s="3"/>
      <c r="AA16" s="3"/>
      <c r="AB16" s="3"/>
      <c r="AC16" s="4"/>
      <c r="AD16" s="4"/>
      <c r="AE16" s="4"/>
      <c r="AF16" s="4"/>
      <c r="AG16" s="3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</row>
    <row r="17" spans="1:51">
      <c r="A17" s="52">
        <f t="shared" si="2"/>
        <v>2.6642857142857141</v>
      </c>
      <c r="B17" s="51">
        <f t="shared" si="7"/>
        <v>0.51428571428571435</v>
      </c>
      <c r="C17" s="53">
        <f>C7</f>
        <v>6</v>
      </c>
      <c r="D17" s="51">
        <f>D7+2</f>
        <v>17</v>
      </c>
      <c r="E17" s="51">
        <f t="shared" si="8"/>
        <v>70</v>
      </c>
      <c r="F17" s="51">
        <f t="shared" si="8"/>
        <v>12</v>
      </c>
      <c r="G17" s="52">
        <v>5</v>
      </c>
      <c r="H17" s="53">
        <v>10</v>
      </c>
      <c r="I17" s="53">
        <f t="shared" si="0"/>
        <v>6</v>
      </c>
      <c r="J17" s="53">
        <f t="shared" si="1"/>
        <v>19</v>
      </c>
      <c r="K17" s="53">
        <f t="shared" si="3"/>
        <v>602</v>
      </c>
      <c r="L17" s="72">
        <f t="shared" si="9"/>
        <v>15</v>
      </c>
      <c r="M17" s="13">
        <f t="shared" si="4"/>
        <v>2.6642857142857141</v>
      </c>
      <c r="N17" s="12">
        <f t="shared" si="10"/>
        <v>2.3716765569260998</v>
      </c>
      <c r="O17" s="12">
        <f t="shared" si="5"/>
        <v>0.29260915735961435</v>
      </c>
      <c r="P17" s="12">
        <f t="shared" si="6"/>
        <v>8.5620118970703554E-2</v>
      </c>
      <c r="Q17" s="71">
        <v>2.173706004140787</v>
      </c>
      <c r="R17" s="12"/>
      <c r="S17" s="66"/>
      <c r="T17" s="66"/>
      <c r="U17" s="4"/>
      <c r="V17" s="3"/>
      <c r="W17" s="18"/>
      <c r="X17" s="14"/>
      <c r="Y17" s="3"/>
      <c r="AA17" s="3"/>
      <c r="AB17" s="3"/>
      <c r="AC17" s="4"/>
      <c r="AD17" s="4"/>
      <c r="AE17" s="4"/>
      <c r="AF17" s="4"/>
      <c r="AG17" s="3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</row>
    <row r="18" spans="1:51">
      <c r="A18" s="44">
        <f t="shared" si="2"/>
        <v>2.1214285714285719</v>
      </c>
      <c r="B18" s="43">
        <f t="shared" si="7"/>
        <v>0.51428571428571435</v>
      </c>
      <c r="C18" s="45">
        <f>C3</f>
        <v>4</v>
      </c>
      <c r="D18" s="43">
        <f>D3-1</f>
        <v>14</v>
      </c>
      <c r="E18" s="43">
        <f t="shared" si="8"/>
        <v>70</v>
      </c>
      <c r="F18" s="43">
        <f t="shared" si="8"/>
        <v>12</v>
      </c>
      <c r="G18" s="44">
        <v>5</v>
      </c>
      <c r="H18" s="45">
        <v>10</v>
      </c>
      <c r="I18" s="45">
        <f t="shared" si="0"/>
        <v>5</v>
      </c>
      <c r="J18" s="45">
        <f t="shared" si="1"/>
        <v>19</v>
      </c>
      <c r="K18" s="45">
        <f t="shared" si="3"/>
        <v>450</v>
      </c>
      <c r="L18" s="72">
        <f t="shared" si="9"/>
        <v>16</v>
      </c>
      <c r="M18" s="13">
        <f t="shared" si="4"/>
        <v>2.1214285714285719</v>
      </c>
      <c r="N18" s="12">
        <f t="shared" si="10"/>
        <v>2.3716765569260998</v>
      </c>
      <c r="O18" s="12">
        <f t="shared" si="5"/>
        <v>-0.25024798549752791</v>
      </c>
      <c r="P18" s="12">
        <f t="shared" si="6"/>
        <v>6.2624054245570937E-2</v>
      </c>
      <c r="Q18" s="71">
        <v>2.1744969818913482</v>
      </c>
      <c r="R18" s="12"/>
      <c r="S18" s="66"/>
      <c r="T18" s="66"/>
      <c r="U18" s="4"/>
      <c r="V18" s="3"/>
      <c r="W18" s="7"/>
      <c r="Y18" s="3"/>
      <c r="Z18" s="7"/>
      <c r="AA18" s="3"/>
      <c r="AB18" s="3"/>
      <c r="AC18" s="4"/>
      <c r="AD18" s="4"/>
      <c r="AE18" s="4"/>
      <c r="AF18" s="4"/>
      <c r="AG18" s="3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</row>
    <row r="19" spans="1:51">
      <c r="A19" s="48">
        <f t="shared" si="2"/>
        <v>2.2250000000000001</v>
      </c>
      <c r="B19" s="47">
        <f t="shared" si="7"/>
        <v>0.51428571428571435</v>
      </c>
      <c r="C19" s="49">
        <f>C4</f>
        <v>4.5</v>
      </c>
      <c r="D19" s="47">
        <f>D4-1</f>
        <v>14</v>
      </c>
      <c r="E19" s="47">
        <f t="shared" si="8"/>
        <v>70</v>
      </c>
      <c r="F19" s="47">
        <f t="shared" si="8"/>
        <v>12</v>
      </c>
      <c r="G19" s="48">
        <v>5</v>
      </c>
      <c r="H19" s="49">
        <v>10</v>
      </c>
      <c r="I19" s="49">
        <f t="shared" si="0"/>
        <v>4.5</v>
      </c>
      <c r="J19" s="49">
        <f t="shared" si="1"/>
        <v>19</v>
      </c>
      <c r="K19" s="49">
        <f t="shared" si="3"/>
        <v>479</v>
      </c>
      <c r="L19" s="72">
        <f t="shared" si="9"/>
        <v>17</v>
      </c>
      <c r="M19" s="13">
        <f t="shared" si="4"/>
        <v>2.2250000000000001</v>
      </c>
      <c r="N19" s="12">
        <f t="shared" si="10"/>
        <v>2.3716765569260998</v>
      </c>
      <c r="O19" s="12">
        <f t="shared" si="5"/>
        <v>-0.14667655692609971</v>
      </c>
      <c r="P19" s="12">
        <f t="shared" si="6"/>
        <v>2.151401235169537E-2</v>
      </c>
      <c r="Q19" s="71">
        <v>2.1821428571428574</v>
      </c>
      <c r="R19" s="12"/>
      <c r="S19" s="66"/>
      <c r="T19" s="66"/>
      <c r="U19" s="4"/>
      <c r="V19" s="3"/>
      <c r="W19" s="7"/>
      <c r="X19" s="7"/>
      <c r="Y19" s="3"/>
      <c r="Z19" s="3"/>
      <c r="AA19" s="3"/>
      <c r="AB19" s="3"/>
      <c r="AC19" s="4"/>
      <c r="AD19" s="4"/>
      <c r="AE19" s="4"/>
      <c r="AF19" s="4"/>
      <c r="AG19" s="3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</row>
    <row r="20" spans="1:51">
      <c r="A20" s="48">
        <f t="shared" si="2"/>
        <v>2.3285714285714287</v>
      </c>
      <c r="B20" s="47">
        <f t="shared" si="7"/>
        <v>0.51428571428571435</v>
      </c>
      <c r="C20" s="49">
        <f>C5</f>
        <v>5</v>
      </c>
      <c r="D20" s="47">
        <f>D5-1</f>
        <v>14</v>
      </c>
      <c r="E20" s="47">
        <f t="shared" si="8"/>
        <v>70</v>
      </c>
      <c r="F20" s="47">
        <f t="shared" si="8"/>
        <v>12</v>
      </c>
      <c r="G20" s="48">
        <v>5</v>
      </c>
      <c r="H20" s="49">
        <v>10</v>
      </c>
      <c r="I20" s="49">
        <f t="shared" si="0"/>
        <v>4</v>
      </c>
      <c r="J20" s="49">
        <f t="shared" si="1"/>
        <v>19</v>
      </c>
      <c r="K20" s="49">
        <f t="shared" si="3"/>
        <v>508</v>
      </c>
      <c r="L20" s="72">
        <f t="shared" si="9"/>
        <v>18</v>
      </c>
      <c r="M20" s="13">
        <f t="shared" si="4"/>
        <v>2.3285714285714287</v>
      </c>
      <c r="N20" s="12">
        <f t="shared" si="10"/>
        <v>2.3716765569260998</v>
      </c>
      <c r="O20" s="12">
        <f t="shared" si="5"/>
        <v>-4.3105128354671063E-2</v>
      </c>
      <c r="P20" s="12">
        <f t="shared" si="6"/>
        <v>1.8580520904726673E-3</v>
      </c>
      <c r="Q20" s="71">
        <v>2.1834033613445376</v>
      </c>
      <c r="R20" s="12"/>
      <c r="S20" s="66"/>
      <c r="T20" s="66"/>
      <c r="U20" s="4"/>
      <c r="V20" s="3"/>
      <c r="W20" s="7"/>
      <c r="X20" s="7"/>
      <c r="Y20" s="3"/>
      <c r="Z20" s="3"/>
      <c r="AA20" s="3"/>
      <c r="AB20" s="3"/>
      <c r="AC20" s="4"/>
      <c r="AD20" s="4"/>
      <c r="AE20" s="4"/>
      <c r="AF20" s="4"/>
      <c r="AG20" s="3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</row>
    <row r="21" spans="1:51">
      <c r="A21" s="48">
        <f t="shared" si="2"/>
        <v>2.4321428571428574</v>
      </c>
      <c r="B21" s="47">
        <f t="shared" si="7"/>
        <v>0.51428571428571435</v>
      </c>
      <c r="C21" s="49">
        <f>C6</f>
        <v>5.5</v>
      </c>
      <c r="D21" s="47">
        <f>D6-1</f>
        <v>14</v>
      </c>
      <c r="E21" s="47">
        <f t="shared" ref="E21:F27" si="11">E20</f>
        <v>70</v>
      </c>
      <c r="F21" s="47">
        <f t="shared" si="11"/>
        <v>12</v>
      </c>
      <c r="G21" s="48">
        <v>5</v>
      </c>
      <c r="H21" s="49">
        <v>10</v>
      </c>
      <c r="I21" s="49">
        <f t="shared" si="0"/>
        <v>3.5</v>
      </c>
      <c r="J21" s="49">
        <f t="shared" si="1"/>
        <v>19</v>
      </c>
      <c r="K21" s="49">
        <f t="shared" si="3"/>
        <v>537</v>
      </c>
      <c r="L21" s="72">
        <f t="shared" si="9"/>
        <v>19</v>
      </c>
      <c r="M21" s="13">
        <f t="shared" si="4"/>
        <v>2.4321428571428574</v>
      </c>
      <c r="N21" s="12">
        <f t="shared" si="10"/>
        <v>2.3716765569260998</v>
      </c>
      <c r="O21" s="12">
        <f t="shared" si="5"/>
        <v>6.0466300216757585E-2</v>
      </c>
      <c r="P21" s="12">
        <f t="shared" si="6"/>
        <v>3.6561734619030583E-3</v>
      </c>
      <c r="Q21" s="71">
        <v>2.1878968253968254</v>
      </c>
      <c r="R21" s="12"/>
      <c r="S21" s="66"/>
      <c r="T21" s="66"/>
      <c r="V21" s="3"/>
      <c r="W21" s="7"/>
      <c r="X21" s="7"/>
      <c r="Y21" s="3"/>
      <c r="Z21" s="3"/>
      <c r="AA21" s="3"/>
      <c r="AB21" s="3"/>
      <c r="AC21" s="4"/>
      <c r="AD21" s="4"/>
      <c r="AE21" s="4"/>
      <c r="AF21" s="4"/>
      <c r="AG21" s="3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</row>
    <row r="22" spans="1:51">
      <c r="A22" s="52">
        <f t="shared" si="2"/>
        <v>2.5357142857142856</v>
      </c>
      <c r="B22" s="51">
        <f t="shared" si="7"/>
        <v>0.51428571428571435</v>
      </c>
      <c r="C22" s="53">
        <f>C7</f>
        <v>6</v>
      </c>
      <c r="D22" s="51">
        <f>D7-1</f>
        <v>14</v>
      </c>
      <c r="E22" s="51">
        <f t="shared" si="11"/>
        <v>70</v>
      </c>
      <c r="F22" s="51">
        <f t="shared" si="11"/>
        <v>12</v>
      </c>
      <c r="G22" s="52">
        <v>5</v>
      </c>
      <c r="H22" s="53">
        <v>10</v>
      </c>
      <c r="I22" s="53">
        <f t="shared" si="0"/>
        <v>3</v>
      </c>
      <c r="J22" s="53">
        <f t="shared" si="1"/>
        <v>19</v>
      </c>
      <c r="K22" s="53">
        <f t="shared" si="3"/>
        <v>566</v>
      </c>
      <c r="L22" s="72">
        <f t="shared" si="9"/>
        <v>20</v>
      </c>
      <c r="M22" s="13">
        <f t="shared" si="4"/>
        <v>2.5357142857142856</v>
      </c>
      <c r="N22" s="12">
        <f t="shared" si="10"/>
        <v>2.3716765569260998</v>
      </c>
      <c r="O22" s="12">
        <f t="shared" si="5"/>
        <v>0.16403772878818579</v>
      </c>
      <c r="P22" s="12">
        <f t="shared" si="6"/>
        <v>2.6908376465986397E-2</v>
      </c>
      <c r="Q22" s="71">
        <v>2.1900103519668739</v>
      </c>
      <c r="R22" s="12"/>
      <c r="S22" s="66"/>
      <c r="T22" s="66"/>
      <c r="U22" s="4"/>
      <c r="V22" s="3"/>
      <c r="W22" s="7"/>
      <c r="X22" s="7"/>
      <c r="Y22" s="3"/>
      <c r="Z22" s="3"/>
      <c r="AA22" s="3"/>
      <c r="AB22" s="3"/>
      <c r="AC22" s="4"/>
      <c r="AD22" s="4"/>
      <c r="AE22" s="4"/>
      <c r="AF22" s="4"/>
      <c r="AG22" s="3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</row>
    <row r="23" spans="1:51">
      <c r="A23" s="44">
        <f t="shared" si="2"/>
        <v>2.0785714285714287</v>
      </c>
      <c r="B23" s="43">
        <f t="shared" si="7"/>
        <v>0.51428571428571435</v>
      </c>
      <c r="C23" s="45">
        <f>C3</f>
        <v>4</v>
      </c>
      <c r="D23" s="43">
        <f>D3-2</f>
        <v>13</v>
      </c>
      <c r="E23" s="43">
        <f t="shared" si="11"/>
        <v>70</v>
      </c>
      <c r="F23" s="43">
        <f>F22</f>
        <v>12</v>
      </c>
      <c r="G23" s="44">
        <v>5</v>
      </c>
      <c r="H23" s="45">
        <v>10</v>
      </c>
      <c r="I23" s="45">
        <f t="shared" si="0"/>
        <v>4</v>
      </c>
      <c r="J23" s="45">
        <f t="shared" si="1"/>
        <v>19</v>
      </c>
      <c r="K23" s="45">
        <f t="shared" si="3"/>
        <v>438</v>
      </c>
      <c r="L23" s="72">
        <f t="shared" si="9"/>
        <v>21</v>
      </c>
      <c r="M23" s="13">
        <f t="shared" si="4"/>
        <v>2.0785714285714287</v>
      </c>
      <c r="N23" s="12">
        <f t="shared" si="10"/>
        <v>2.3716765569260998</v>
      </c>
      <c r="O23" s="12">
        <f t="shared" si="5"/>
        <v>-0.29310512835467106</v>
      </c>
      <c r="P23" s="12">
        <f t="shared" si="6"/>
        <v>8.5910616267808201E-2</v>
      </c>
      <c r="Q23" s="71">
        <v>2.1973843058350107</v>
      </c>
      <c r="R23" s="12"/>
      <c r="S23" s="66"/>
      <c r="T23" s="66"/>
      <c r="U23" s="4"/>
      <c r="V23" s="3"/>
      <c r="W23" s="7"/>
      <c r="X23" s="7"/>
      <c r="Y23" s="3"/>
      <c r="Z23" s="3"/>
      <c r="AA23" s="3"/>
      <c r="AB23" s="3"/>
      <c r="AC23" s="4"/>
      <c r="AD23" s="4"/>
      <c r="AE23" s="4"/>
      <c r="AF23" s="4"/>
      <c r="AG23" s="3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</row>
    <row r="24" spans="1:51">
      <c r="A24" s="48">
        <f t="shared" si="2"/>
        <v>2.1821428571428574</v>
      </c>
      <c r="B24" s="47">
        <f t="shared" si="7"/>
        <v>0.51428571428571435</v>
      </c>
      <c r="C24" s="49">
        <f>C4</f>
        <v>4.5</v>
      </c>
      <c r="D24" s="47">
        <f>D4-2</f>
        <v>13</v>
      </c>
      <c r="E24" s="47">
        <f t="shared" si="11"/>
        <v>70</v>
      </c>
      <c r="F24" s="47">
        <f t="shared" si="11"/>
        <v>12</v>
      </c>
      <c r="G24" s="48">
        <v>5</v>
      </c>
      <c r="H24" s="49">
        <v>10</v>
      </c>
      <c r="I24" s="49">
        <f t="shared" si="0"/>
        <v>3.5</v>
      </c>
      <c r="J24" s="49">
        <f t="shared" si="1"/>
        <v>19</v>
      </c>
      <c r="K24" s="49">
        <f t="shared" si="3"/>
        <v>467</v>
      </c>
      <c r="L24" s="72">
        <f t="shared" si="9"/>
        <v>22</v>
      </c>
      <c r="M24" s="13">
        <f t="shared" si="4"/>
        <v>2.1821428571428574</v>
      </c>
      <c r="N24" s="12">
        <f t="shared" si="10"/>
        <v>2.3716765569260998</v>
      </c>
      <c r="O24" s="12">
        <f t="shared" si="5"/>
        <v>-0.18953369978324242</v>
      </c>
      <c r="P24" s="12">
        <f t="shared" si="6"/>
        <v>3.5923023353524264E-2</v>
      </c>
      <c r="Q24" s="71">
        <v>2.1981092436974792</v>
      </c>
      <c r="R24" s="12"/>
      <c r="S24" s="66"/>
      <c r="T24" s="66"/>
      <c r="U24" s="4"/>
      <c r="V24" s="3"/>
      <c r="W24" s="7"/>
      <c r="X24" s="7"/>
      <c r="Y24" s="3"/>
      <c r="Z24" s="3"/>
      <c r="AA24" s="3"/>
      <c r="AB24" s="3"/>
      <c r="AC24" s="4"/>
      <c r="AD24" s="4"/>
      <c r="AE24" s="4"/>
      <c r="AF24" s="4"/>
      <c r="AG24" s="3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</row>
    <row r="25" spans="1:51">
      <c r="A25" s="48">
        <f t="shared" si="2"/>
        <v>2.285714285714286</v>
      </c>
      <c r="B25" s="47">
        <f t="shared" si="7"/>
        <v>0.51428571428571435</v>
      </c>
      <c r="C25" s="49">
        <f>C5</f>
        <v>5</v>
      </c>
      <c r="D25" s="47">
        <f>D5-2</f>
        <v>13</v>
      </c>
      <c r="E25" s="47">
        <f t="shared" si="11"/>
        <v>70</v>
      </c>
      <c r="F25" s="47">
        <f t="shared" si="11"/>
        <v>12</v>
      </c>
      <c r="G25" s="48">
        <v>5</v>
      </c>
      <c r="H25" s="49">
        <v>10</v>
      </c>
      <c r="I25" s="49">
        <f t="shared" si="0"/>
        <v>3</v>
      </c>
      <c r="J25" s="49">
        <f t="shared" si="1"/>
        <v>19</v>
      </c>
      <c r="K25" s="49">
        <f t="shared" si="3"/>
        <v>496</v>
      </c>
      <c r="L25" s="72">
        <f t="shared" si="9"/>
        <v>23</v>
      </c>
      <c r="M25" s="13">
        <f t="shared" si="4"/>
        <v>2.285714285714286</v>
      </c>
      <c r="N25" s="12">
        <f t="shared" si="10"/>
        <v>2.3716765569260998</v>
      </c>
      <c r="O25" s="12">
        <f t="shared" si="5"/>
        <v>-8.5962271211813768E-2</v>
      </c>
      <c r="P25" s="12">
        <f t="shared" si="6"/>
        <v>7.3895120718934261E-3</v>
      </c>
      <c r="Q25" s="71">
        <v>2.2071428571428573</v>
      </c>
      <c r="R25" s="12"/>
      <c r="S25" s="66"/>
      <c r="T25" s="66"/>
      <c r="U25" s="4"/>
      <c r="V25" s="3"/>
      <c r="W25" s="7"/>
      <c r="X25" s="7"/>
      <c r="Y25" s="3"/>
      <c r="Z25" s="3"/>
      <c r="AA25" s="3"/>
      <c r="AB25" s="3"/>
      <c r="AC25" s="4"/>
      <c r="AD25" s="4"/>
      <c r="AE25" s="4"/>
      <c r="AF25" s="4"/>
      <c r="AG25" s="3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</row>
    <row r="26" spans="1:51">
      <c r="A26" s="48">
        <f t="shared" si="2"/>
        <v>2.3892857142857142</v>
      </c>
      <c r="B26" s="47">
        <f t="shared" si="7"/>
        <v>0.51428571428571435</v>
      </c>
      <c r="C26" s="49">
        <f>C6</f>
        <v>5.5</v>
      </c>
      <c r="D26" s="47">
        <f>D6-2</f>
        <v>13</v>
      </c>
      <c r="E26" s="47">
        <f t="shared" si="11"/>
        <v>70</v>
      </c>
      <c r="F26" s="47">
        <f t="shared" si="11"/>
        <v>12</v>
      </c>
      <c r="G26" s="48">
        <v>5</v>
      </c>
      <c r="H26" s="49">
        <v>10</v>
      </c>
      <c r="I26" s="49">
        <f t="shared" si="0"/>
        <v>2.5</v>
      </c>
      <c r="J26" s="49">
        <f t="shared" si="1"/>
        <v>19</v>
      </c>
      <c r="K26" s="49">
        <f t="shared" si="3"/>
        <v>525</v>
      </c>
      <c r="L26" s="72">
        <f t="shared" si="9"/>
        <v>24</v>
      </c>
      <c r="M26" s="13">
        <f t="shared" si="4"/>
        <v>2.3892857142857142</v>
      </c>
      <c r="N26" s="12">
        <f t="shared" si="10"/>
        <v>2.3716765569260998</v>
      </c>
      <c r="O26" s="12">
        <f t="shared" si="5"/>
        <v>1.7609157359614436E-2</v>
      </c>
      <c r="P26" s="12">
        <f t="shared" si="6"/>
        <v>3.1008242291566325E-4</v>
      </c>
      <c r="Q26" s="71">
        <v>2.2087301587301589</v>
      </c>
      <c r="R26" s="12"/>
      <c r="S26" s="66"/>
      <c r="T26" s="66"/>
      <c r="U26" s="4"/>
      <c r="V26" s="3"/>
      <c r="W26" s="7"/>
      <c r="X26" s="7"/>
      <c r="Y26" s="3"/>
      <c r="Z26" s="3"/>
      <c r="AA26" s="3"/>
      <c r="AB26" s="3"/>
      <c r="AC26" s="4"/>
      <c r="AD26" s="4"/>
      <c r="AE26" s="4"/>
      <c r="AF26" s="4"/>
      <c r="AG26" s="3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</row>
    <row r="27" spans="1:51">
      <c r="A27" s="52">
        <f t="shared" si="2"/>
        <v>2.4928571428571429</v>
      </c>
      <c r="B27" s="51">
        <f t="shared" si="7"/>
        <v>0.51428571428571435</v>
      </c>
      <c r="C27" s="53">
        <f>C7</f>
        <v>6</v>
      </c>
      <c r="D27" s="51">
        <f>D7-2</f>
        <v>13</v>
      </c>
      <c r="E27" s="51">
        <f t="shared" si="11"/>
        <v>70</v>
      </c>
      <c r="F27" s="51">
        <f t="shared" si="11"/>
        <v>12</v>
      </c>
      <c r="G27" s="52">
        <v>5</v>
      </c>
      <c r="H27" s="53">
        <v>10</v>
      </c>
      <c r="I27" s="53">
        <f t="shared" si="0"/>
        <v>2</v>
      </c>
      <c r="J27" s="53">
        <f t="shared" si="1"/>
        <v>19</v>
      </c>
      <c r="K27" s="53">
        <f t="shared" si="3"/>
        <v>554</v>
      </c>
      <c r="L27" s="72">
        <f t="shared" si="9"/>
        <v>25</v>
      </c>
      <c r="M27" s="13">
        <f t="shared" si="4"/>
        <v>2.4928571428571429</v>
      </c>
      <c r="N27" s="12">
        <f t="shared" si="10"/>
        <v>2.3716765569260998</v>
      </c>
      <c r="O27" s="12">
        <f t="shared" si="5"/>
        <v>0.12118058593104308</v>
      </c>
      <c r="P27" s="12">
        <f t="shared" si="6"/>
        <v>1.4684734406590917E-2</v>
      </c>
      <c r="Q27" s="71">
        <v>2.2167505030181087</v>
      </c>
      <c r="R27" s="12"/>
      <c r="S27" s="66"/>
      <c r="T27" s="66"/>
      <c r="U27" s="4"/>
      <c r="V27" s="3"/>
      <c r="W27" s="7"/>
      <c r="X27" s="7"/>
      <c r="Y27" s="3"/>
      <c r="Z27" s="3"/>
      <c r="AA27" s="3"/>
      <c r="AB27" s="3"/>
      <c r="AC27" s="4"/>
      <c r="AD27" s="4"/>
      <c r="AE27" s="4"/>
      <c r="AF27" s="4"/>
      <c r="AG27" s="3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</row>
    <row r="28" spans="1:51">
      <c r="A28" s="55"/>
      <c r="B28" s="56"/>
      <c r="C28" s="56"/>
      <c r="D28" s="55"/>
      <c r="E28" s="56"/>
      <c r="F28" s="56"/>
      <c r="G28" s="56"/>
      <c r="H28" s="56"/>
      <c r="I28" s="56"/>
      <c r="J28" s="57"/>
      <c r="K28" s="49"/>
      <c r="L28" s="72">
        <f t="shared" si="9"/>
        <v>26</v>
      </c>
      <c r="M28" s="13">
        <f t="shared" ref="M28:M52" si="12">A31</f>
        <v>2.1551307847082497</v>
      </c>
      <c r="N28" s="12">
        <f t="shared" si="10"/>
        <v>2.3716765569260998</v>
      </c>
      <c r="O28" s="12">
        <f t="shared" si="5"/>
        <v>-0.2165457722178501</v>
      </c>
      <c r="P28" s="12">
        <f t="shared" si="6"/>
        <v>4.6892071465425018E-2</v>
      </c>
      <c r="Q28" s="71">
        <v>2.2171842650103519</v>
      </c>
      <c r="R28" s="12"/>
      <c r="S28" s="66"/>
      <c r="T28" s="66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</row>
    <row r="29" spans="1:51">
      <c r="A29" s="34" t="s">
        <v>8</v>
      </c>
      <c r="B29" s="35" t="s">
        <v>6</v>
      </c>
      <c r="C29" s="36" t="s">
        <v>21</v>
      </c>
      <c r="D29" s="34" t="s">
        <v>0</v>
      </c>
      <c r="E29" s="34" t="s">
        <v>1</v>
      </c>
      <c r="F29" s="34" t="s">
        <v>22</v>
      </c>
      <c r="G29" s="37" t="s">
        <v>23</v>
      </c>
      <c r="H29" s="37" t="s">
        <v>24</v>
      </c>
      <c r="I29" s="37" t="s">
        <v>25</v>
      </c>
      <c r="J29" s="37" t="s">
        <v>26</v>
      </c>
      <c r="K29" s="37" t="s">
        <v>2</v>
      </c>
      <c r="L29" s="72">
        <f t="shared" si="9"/>
        <v>27</v>
      </c>
      <c r="M29" s="13">
        <f t="shared" si="12"/>
        <v>2.2590040241448692</v>
      </c>
      <c r="N29" s="12">
        <f t="shared" si="10"/>
        <v>2.3716765569260998</v>
      </c>
      <c r="O29" s="12">
        <f t="shared" si="5"/>
        <v>-0.11267253278123057</v>
      </c>
      <c r="P29" s="12">
        <f t="shared" si="6"/>
        <v>1.2695099643337478E-2</v>
      </c>
      <c r="Q29" s="71">
        <v>2.2250000000000001</v>
      </c>
      <c r="R29" s="12"/>
      <c r="S29" s="66"/>
      <c r="T29" s="66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</row>
    <row r="30" spans="1:51">
      <c r="A30" s="38" t="s">
        <v>27</v>
      </c>
      <c r="B30" s="39" t="s">
        <v>27</v>
      </c>
      <c r="C30" s="40" t="s">
        <v>3</v>
      </c>
      <c r="D30" s="41" t="s">
        <v>3</v>
      </c>
      <c r="E30" s="41" t="s">
        <v>3</v>
      </c>
      <c r="F30" s="58" t="s">
        <v>3</v>
      </c>
      <c r="G30" s="42" t="s">
        <v>3</v>
      </c>
      <c r="H30" s="42" t="s">
        <v>3</v>
      </c>
      <c r="I30" s="42" t="s">
        <v>3</v>
      </c>
      <c r="J30" s="42" t="s">
        <v>3</v>
      </c>
      <c r="K30" s="42" t="s">
        <v>28</v>
      </c>
      <c r="L30" s="72">
        <f t="shared" si="9"/>
        <v>28</v>
      </c>
      <c r="M30" s="13">
        <f t="shared" si="12"/>
        <v>2.3628772635814892</v>
      </c>
      <c r="N30" s="12">
        <f t="shared" si="10"/>
        <v>2.3716765569260998</v>
      </c>
      <c r="O30" s="12">
        <f t="shared" si="5"/>
        <v>-8.7992933446106036E-3</v>
      </c>
      <c r="P30" s="12">
        <f t="shared" si="6"/>
        <v>7.7427563364508461E-5</v>
      </c>
      <c r="Q30" s="71">
        <v>2.227521008403361</v>
      </c>
      <c r="R30" s="12"/>
      <c r="S30" s="66"/>
      <c r="T30" s="66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</row>
    <row r="31" spans="1:51">
      <c r="A31" s="43">
        <f>(K31/10000*2500)/(E31/100)*10/1000+B31</f>
        <v>2.1551307847082497</v>
      </c>
      <c r="B31" s="43">
        <f>I145</f>
        <v>0.51428571428571435</v>
      </c>
      <c r="C31" s="44">
        <f>C3</f>
        <v>4</v>
      </c>
      <c r="D31" s="43">
        <f>D3</f>
        <v>15</v>
      </c>
      <c r="E31" s="44">
        <f>E3+1</f>
        <v>71</v>
      </c>
      <c r="F31" s="43">
        <f>F3</f>
        <v>12</v>
      </c>
      <c r="G31" s="44">
        <v>5</v>
      </c>
      <c r="H31" s="45">
        <v>10</v>
      </c>
      <c r="I31" s="45">
        <f t="shared" ref="I31:I55" si="13">D31-C31-G31</f>
        <v>6</v>
      </c>
      <c r="J31" s="45">
        <f t="shared" ref="J31:J55" si="14">(E31-2*H31-F31)/2</f>
        <v>19.5</v>
      </c>
      <c r="K31" s="45">
        <f t="shared" si="3"/>
        <v>466</v>
      </c>
      <c r="L31" s="72">
        <f t="shared" si="9"/>
        <v>29</v>
      </c>
      <c r="M31" s="13">
        <f t="shared" si="12"/>
        <v>2.4667505030181087</v>
      </c>
      <c r="N31" s="12">
        <f t="shared" si="10"/>
        <v>2.3716765569260998</v>
      </c>
      <c r="O31" s="12">
        <f t="shared" si="5"/>
        <v>9.5073946092008921E-2</v>
      </c>
      <c r="P31" s="12">
        <f t="shared" si="6"/>
        <v>9.0390552255062186E-3</v>
      </c>
      <c r="Q31" s="71">
        <v>2.2295634920634924</v>
      </c>
      <c r="R31" s="12"/>
      <c r="S31" s="66"/>
      <c r="T31" s="66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</row>
    <row r="32" spans="1:51">
      <c r="A32" s="47">
        <f t="shared" ref="A32:A55" si="15">(K32/10000*2500)/(E32/100)*10/1000+B32</f>
        <v>2.2590040241448692</v>
      </c>
      <c r="B32" s="47">
        <f>B31</f>
        <v>0.51428571428571435</v>
      </c>
      <c r="C32" s="48">
        <f t="shared" ref="C32:D47" si="16">C4</f>
        <v>4.5</v>
      </c>
      <c r="D32" s="47">
        <f t="shared" si="16"/>
        <v>15</v>
      </c>
      <c r="E32" s="48">
        <f>E31</f>
        <v>71</v>
      </c>
      <c r="F32" s="47">
        <f t="shared" ref="F32:F55" si="17">F4</f>
        <v>12</v>
      </c>
      <c r="G32" s="48">
        <v>5</v>
      </c>
      <c r="H32" s="49">
        <v>10</v>
      </c>
      <c r="I32" s="49">
        <f t="shared" si="13"/>
        <v>5.5</v>
      </c>
      <c r="J32" s="49">
        <f t="shared" si="14"/>
        <v>19.5</v>
      </c>
      <c r="K32" s="49">
        <f t="shared" si="3"/>
        <v>495.5</v>
      </c>
      <c r="L32" s="72">
        <f t="shared" si="9"/>
        <v>30</v>
      </c>
      <c r="M32" s="13">
        <f t="shared" si="12"/>
        <v>2.5706237424547287</v>
      </c>
      <c r="N32" s="12">
        <f t="shared" si="10"/>
        <v>2.3716765569260998</v>
      </c>
      <c r="O32" s="12">
        <f t="shared" si="5"/>
        <v>0.19894718552862889</v>
      </c>
      <c r="P32" s="12">
        <f t="shared" si="6"/>
        <v>3.9579982629762686E-2</v>
      </c>
      <c r="Q32" s="71">
        <v>2.2334886128364393</v>
      </c>
      <c r="R32" s="12"/>
      <c r="S32" s="66"/>
      <c r="T32" s="66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</row>
    <row r="33" spans="1:51">
      <c r="A33" s="47">
        <f t="shared" si="15"/>
        <v>2.3628772635814892</v>
      </c>
      <c r="B33" s="47">
        <f t="shared" ref="B33:B55" si="18">B32</f>
        <v>0.51428571428571435</v>
      </c>
      <c r="C33" s="48">
        <f t="shared" si="16"/>
        <v>5</v>
      </c>
      <c r="D33" s="47">
        <f t="shared" si="16"/>
        <v>15</v>
      </c>
      <c r="E33" s="48">
        <f t="shared" ref="E33:E55" si="19">E32</f>
        <v>71</v>
      </c>
      <c r="F33" s="47">
        <f t="shared" si="17"/>
        <v>12</v>
      </c>
      <c r="G33" s="48">
        <v>5</v>
      </c>
      <c r="H33" s="49">
        <v>10</v>
      </c>
      <c r="I33" s="49">
        <f t="shared" si="13"/>
        <v>5</v>
      </c>
      <c r="J33" s="49">
        <f t="shared" si="14"/>
        <v>19.5</v>
      </c>
      <c r="K33" s="49">
        <f t="shared" si="3"/>
        <v>525</v>
      </c>
      <c r="L33" s="72">
        <f t="shared" si="9"/>
        <v>31</v>
      </c>
      <c r="M33" s="13">
        <f t="shared" si="12"/>
        <v>2.1973843058350107</v>
      </c>
      <c r="N33" s="12">
        <f t="shared" si="10"/>
        <v>2.3716765569260998</v>
      </c>
      <c r="O33" s="12">
        <f t="shared" si="5"/>
        <v>-0.17429225109108915</v>
      </c>
      <c r="P33" s="12">
        <f t="shared" si="6"/>
        <v>3.0377788790399266E-2</v>
      </c>
      <c r="Q33" s="71">
        <v>2.2396378269617707</v>
      </c>
      <c r="R33" s="12"/>
      <c r="S33" s="66"/>
      <c r="T33" s="66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</row>
    <row r="34" spans="1:51">
      <c r="A34" s="47">
        <f t="shared" si="15"/>
        <v>2.4667505030181087</v>
      </c>
      <c r="B34" s="47">
        <f t="shared" si="18"/>
        <v>0.51428571428571435</v>
      </c>
      <c r="C34" s="48">
        <f t="shared" si="16"/>
        <v>5.5</v>
      </c>
      <c r="D34" s="47">
        <f t="shared" si="16"/>
        <v>15</v>
      </c>
      <c r="E34" s="48">
        <f t="shared" si="19"/>
        <v>71</v>
      </c>
      <c r="F34" s="47">
        <f t="shared" si="17"/>
        <v>12</v>
      </c>
      <c r="G34" s="48">
        <v>5</v>
      </c>
      <c r="H34" s="49">
        <v>10</v>
      </c>
      <c r="I34" s="49">
        <f t="shared" si="13"/>
        <v>4.5</v>
      </c>
      <c r="J34" s="49">
        <f t="shared" si="14"/>
        <v>19.5</v>
      </c>
      <c r="K34" s="49">
        <f t="shared" si="3"/>
        <v>554.5</v>
      </c>
      <c r="L34" s="72">
        <f t="shared" si="9"/>
        <v>32</v>
      </c>
      <c r="M34" s="13">
        <f t="shared" si="12"/>
        <v>2.3012575452716302</v>
      </c>
      <c r="N34" s="12">
        <f t="shared" si="10"/>
        <v>2.3716765569260998</v>
      </c>
      <c r="O34" s="12">
        <f t="shared" si="5"/>
        <v>-7.0419011654469621E-2</v>
      </c>
      <c r="P34" s="12">
        <f t="shared" si="6"/>
        <v>4.9588372023923284E-3</v>
      </c>
      <c r="Q34" s="71">
        <v>2.2422268907563025</v>
      </c>
      <c r="R34" s="12"/>
      <c r="S34" s="66"/>
      <c r="T34" s="66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</row>
    <row r="35" spans="1:51">
      <c r="A35" s="51">
        <f t="shared" si="15"/>
        <v>2.5706237424547287</v>
      </c>
      <c r="B35" s="51">
        <f t="shared" si="18"/>
        <v>0.51428571428571435</v>
      </c>
      <c r="C35" s="52">
        <f t="shared" si="16"/>
        <v>6</v>
      </c>
      <c r="D35" s="51">
        <f t="shared" si="16"/>
        <v>15</v>
      </c>
      <c r="E35" s="52">
        <f t="shared" si="19"/>
        <v>71</v>
      </c>
      <c r="F35" s="51">
        <f t="shared" si="17"/>
        <v>12</v>
      </c>
      <c r="G35" s="52">
        <v>5</v>
      </c>
      <c r="H35" s="53">
        <v>10</v>
      </c>
      <c r="I35" s="53">
        <f t="shared" si="13"/>
        <v>4</v>
      </c>
      <c r="J35" s="53">
        <f t="shared" si="14"/>
        <v>19.5</v>
      </c>
      <c r="K35" s="53">
        <f t="shared" si="3"/>
        <v>584</v>
      </c>
      <c r="L35" s="72">
        <f t="shared" si="9"/>
        <v>33</v>
      </c>
      <c r="M35" s="13">
        <f t="shared" si="12"/>
        <v>2.4051307847082497</v>
      </c>
      <c r="N35" s="12">
        <f t="shared" si="10"/>
        <v>2.3716765569260998</v>
      </c>
      <c r="O35" s="12">
        <f t="shared" si="5"/>
        <v>3.3454227782149903E-2</v>
      </c>
      <c r="P35" s="12">
        <f t="shared" si="6"/>
        <v>1.1191853564999704E-3</v>
      </c>
      <c r="Q35" s="71">
        <v>2.25</v>
      </c>
      <c r="R35" s="12"/>
      <c r="S35" s="66"/>
      <c r="T35" s="66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</row>
    <row r="36" spans="1:51">
      <c r="A36" s="43">
        <f t="shared" si="15"/>
        <v>2.1973843058350107</v>
      </c>
      <c r="B36" s="43">
        <f t="shared" si="18"/>
        <v>0.51428571428571435</v>
      </c>
      <c r="C36" s="44">
        <f t="shared" si="16"/>
        <v>4</v>
      </c>
      <c r="D36" s="43">
        <f t="shared" si="16"/>
        <v>16</v>
      </c>
      <c r="E36" s="44">
        <f t="shared" si="19"/>
        <v>71</v>
      </c>
      <c r="F36" s="43">
        <f t="shared" si="17"/>
        <v>12</v>
      </c>
      <c r="G36" s="44">
        <v>5</v>
      </c>
      <c r="H36" s="45">
        <v>10</v>
      </c>
      <c r="I36" s="45">
        <f t="shared" si="13"/>
        <v>7</v>
      </c>
      <c r="J36" s="45">
        <f t="shared" si="14"/>
        <v>19.5</v>
      </c>
      <c r="K36" s="45">
        <f t="shared" si="3"/>
        <v>478</v>
      </c>
      <c r="L36" s="72">
        <f t="shared" si="9"/>
        <v>34</v>
      </c>
      <c r="M36" s="13">
        <f t="shared" si="12"/>
        <v>2.5090040241448697</v>
      </c>
      <c r="N36" s="12">
        <f t="shared" si="10"/>
        <v>2.3716765569260998</v>
      </c>
      <c r="O36" s="12">
        <f t="shared" si="5"/>
        <v>0.13732746721876987</v>
      </c>
      <c r="P36" s="12">
        <f t="shared" si="6"/>
        <v>1.8858833252722314E-2</v>
      </c>
      <c r="Q36" s="71">
        <v>2.2503968253968254</v>
      </c>
      <c r="R36" s="12"/>
      <c r="S36" s="66"/>
      <c r="T36" s="66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</row>
    <row r="37" spans="1:51">
      <c r="A37" s="47">
        <f t="shared" si="15"/>
        <v>2.3012575452716302</v>
      </c>
      <c r="B37" s="47">
        <f t="shared" si="18"/>
        <v>0.51428571428571435</v>
      </c>
      <c r="C37" s="48">
        <f t="shared" si="16"/>
        <v>4.5</v>
      </c>
      <c r="D37" s="47">
        <f t="shared" si="16"/>
        <v>16</v>
      </c>
      <c r="E37" s="48">
        <f t="shared" si="19"/>
        <v>71</v>
      </c>
      <c r="F37" s="47">
        <f t="shared" si="17"/>
        <v>12</v>
      </c>
      <c r="G37" s="48">
        <v>5</v>
      </c>
      <c r="H37" s="49">
        <v>10</v>
      </c>
      <c r="I37" s="49">
        <f t="shared" si="13"/>
        <v>6.5</v>
      </c>
      <c r="J37" s="49">
        <f t="shared" si="14"/>
        <v>19.5</v>
      </c>
      <c r="K37" s="49">
        <f t="shared" si="3"/>
        <v>507.5</v>
      </c>
      <c r="L37" s="72">
        <f t="shared" si="9"/>
        <v>35</v>
      </c>
      <c r="M37" s="13">
        <f t="shared" si="12"/>
        <v>2.6128772635814888</v>
      </c>
      <c r="N37" s="12">
        <f t="shared" si="10"/>
        <v>2.3716765569260998</v>
      </c>
      <c r="O37" s="12">
        <f t="shared" si="5"/>
        <v>0.24120070665538895</v>
      </c>
      <c r="P37" s="12">
        <f t="shared" si="6"/>
        <v>5.8177780891058996E-2</v>
      </c>
      <c r="Q37" s="71">
        <v>2.2590040241448692</v>
      </c>
      <c r="R37" s="12"/>
      <c r="S37" s="66"/>
      <c r="T37" s="66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</row>
    <row r="38" spans="1:51">
      <c r="A38" s="47">
        <f t="shared" si="15"/>
        <v>2.4051307847082497</v>
      </c>
      <c r="B38" s="47">
        <f t="shared" si="18"/>
        <v>0.51428571428571435</v>
      </c>
      <c r="C38" s="48">
        <f t="shared" si="16"/>
        <v>5</v>
      </c>
      <c r="D38" s="47">
        <f t="shared" si="16"/>
        <v>16</v>
      </c>
      <c r="E38" s="48">
        <f t="shared" si="19"/>
        <v>71</v>
      </c>
      <c r="F38" s="47">
        <f t="shared" si="17"/>
        <v>12</v>
      </c>
      <c r="G38" s="48">
        <v>5</v>
      </c>
      <c r="H38" s="49">
        <v>10</v>
      </c>
      <c r="I38" s="49">
        <f t="shared" si="13"/>
        <v>6</v>
      </c>
      <c r="J38" s="49">
        <f t="shared" si="14"/>
        <v>19.5</v>
      </c>
      <c r="K38" s="49">
        <f t="shared" si="3"/>
        <v>537</v>
      </c>
      <c r="L38" s="72">
        <f t="shared" si="9"/>
        <v>36</v>
      </c>
      <c r="M38" s="13">
        <f t="shared" si="12"/>
        <v>2.2396378269617707</v>
      </c>
      <c r="N38" s="12">
        <f t="shared" si="10"/>
        <v>2.3716765569260998</v>
      </c>
      <c r="O38" s="12">
        <f t="shared" si="5"/>
        <v>-0.13203872996432908</v>
      </c>
      <c r="P38" s="12">
        <f t="shared" si="6"/>
        <v>1.7434226210593016E-2</v>
      </c>
      <c r="Q38" s="71">
        <v>2.2606625258799173</v>
      </c>
      <c r="R38" s="12"/>
      <c r="S38" s="66"/>
      <c r="T38" s="66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</row>
    <row r="39" spans="1:51">
      <c r="A39" s="47">
        <f t="shared" si="15"/>
        <v>2.5090040241448697</v>
      </c>
      <c r="B39" s="47">
        <f t="shared" si="18"/>
        <v>0.51428571428571435</v>
      </c>
      <c r="C39" s="48">
        <f t="shared" si="16"/>
        <v>5.5</v>
      </c>
      <c r="D39" s="47">
        <f t="shared" si="16"/>
        <v>16</v>
      </c>
      <c r="E39" s="48">
        <f t="shared" si="19"/>
        <v>71</v>
      </c>
      <c r="F39" s="47">
        <f t="shared" si="17"/>
        <v>12</v>
      </c>
      <c r="G39" s="48">
        <v>5</v>
      </c>
      <c r="H39" s="49">
        <v>10</v>
      </c>
      <c r="I39" s="49">
        <f t="shared" si="13"/>
        <v>5.5</v>
      </c>
      <c r="J39" s="49">
        <f t="shared" si="14"/>
        <v>19.5</v>
      </c>
      <c r="K39" s="49">
        <f t="shared" si="3"/>
        <v>566.5</v>
      </c>
      <c r="L39" s="72">
        <f t="shared" si="9"/>
        <v>37</v>
      </c>
      <c r="M39" s="13">
        <f t="shared" si="12"/>
        <v>2.3435110663983902</v>
      </c>
      <c r="N39" s="12">
        <f t="shared" si="10"/>
        <v>2.3716765569260998</v>
      </c>
      <c r="O39" s="12">
        <f t="shared" si="5"/>
        <v>-2.8165490527709558E-2</v>
      </c>
      <c r="P39" s="12">
        <f t="shared" si="6"/>
        <v>7.932948566664968E-4</v>
      </c>
      <c r="Q39" s="71">
        <v>2.2678571428571428</v>
      </c>
      <c r="R39" s="12"/>
      <c r="S39" s="66"/>
      <c r="T39" s="66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</row>
    <row r="40" spans="1:51">
      <c r="A40" s="51">
        <f t="shared" si="15"/>
        <v>2.6128772635814888</v>
      </c>
      <c r="B40" s="51">
        <f t="shared" si="18"/>
        <v>0.51428571428571435</v>
      </c>
      <c r="C40" s="52">
        <f t="shared" si="16"/>
        <v>6</v>
      </c>
      <c r="D40" s="51">
        <f t="shared" si="16"/>
        <v>16</v>
      </c>
      <c r="E40" s="52">
        <f t="shared" si="19"/>
        <v>71</v>
      </c>
      <c r="F40" s="51">
        <f t="shared" si="17"/>
        <v>12</v>
      </c>
      <c r="G40" s="52">
        <v>5</v>
      </c>
      <c r="H40" s="53">
        <v>10</v>
      </c>
      <c r="I40" s="53">
        <f t="shared" si="13"/>
        <v>5</v>
      </c>
      <c r="J40" s="53">
        <f t="shared" si="14"/>
        <v>19.5</v>
      </c>
      <c r="K40" s="53">
        <f t="shared" si="3"/>
        <v>596</v>
      </c>
      <c r="L40" s="72">
        <f t="shared" si="9"/>
        <v>38</v>
      </c>
      <c r="M40" s="13">
        <f t="shared" si="12"/>
        <v>2.4473843058350107</v>
      </c>
      <c r="N40" s="12">
        <f t="shared" si="10"/>
        <v>2.3716765569260998</v>
      </c>
      <c r="O40" s="12">
        <f t="shared" si="5"/>
        <v>7.5707748908910855E-2</v>
      </c>
      <c r="P40" s="12">
        <f t="shared" si="6"/>
        <v>5.7316632448546926E-3</v>
      </c>
      <c r="Q40" s="71">
        <v>2.2712301587301589</v>
      </c>
      <c r="R40" s="12"/>
      <c r="S40" s="66"/>
      <c r="T40" s="66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</row>
    <row r="41" spans="1:51">
      <c r="A41" s="43">
        <f t="shared" si="15"/>
        <v>2.2396378269617707</v>
      </c>
      <c r="B41" s="43">
        <f t="shared" si="18"/>
        <v>0.51428571428571435</v>
      </c>
      <c r="C41" s="44">
        <f t="shared" si="16"/>
        <v>4</v>
      </c>
      <c r="D41" s="43">
        <f t="shared" si="16"/>
        <v>17</v>
      </c>
      <c r="E41" s="44">
        <f t="shared" si="19"/>
        <v>71</v>
      </c>
      <c r="F41" s="43">
        <f t="shared" si="17"/>
        <v>12</v>
      </c>
      <c r="G41" s="44">
        <v>5</v>
      </c>
      <c r="H41" s="45">
        <v>10</v>
      </c>
      <c r="I41" s="45">
        <f t="shared" si="13"/>
        <v>8</v>
      </c>
      <c r="J41" s="45">
        <f t="shared" si="14"/>
        <v>19.5</v>
      </c>
      <c r="K41" s="45">
        <f t="shared" si="3"/>
        <v>490</v>
      </c>
      <c r="L41" s="72">
        <f t="shared" si="9"/>
        <v>39</v>
      </c>
      <c r="M41" s="13">
        <f t="shared" si="12"/>
        <v>2.5512575452716297</v>
      </c>
      <c r="N41" s="12">
        <f t="shared" si="10"/>
        <v>2.3716765569260998</v>
      </c>
      <c r="O41" s="12">
        <f t="shared" si="5"/>
        <v>0.17958098834552993</v>
      </c>
      <c r="P41" s="12">
        <f t="shared" si="6"/>
        <v>3.2249331375157356E-2</v>
      </c>
      <c r="Q41" s="71">
        <v>2.2716386554621848</v>
      </c>
      <c r="R41" s="12"/>
      <c r="S41" s="66"/>
      <c r="T41" s="66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</row>
    <row r="42" spans="1:51">
      <c r="A42" s="47">
        <f t="shared" si="15"/>
        <v>2.3435110663983902</v>
      </c>
      <c r="B42" s="47">
        <f t="shared" si="18"/>
        <v>0.51428571428571435</v>
      </c>
      <c r="C42" s="48">
        <f t="shared" si="16"/>
        <v>4.5</v>
      </c>
      <c r="D42" s="47">
        <f t="shared" si="16"/>
        <v>17</v>
      </c>
      <c r="E42" s="48">
        <f t="shared" si="19"/>
        <v>71</v>
      </c>
      <c r="F42" s="47">
        <f t="shared" si="17"/>
        <v>12</v>
      </c>
      <c r="G42" s="48">
        <v>5</v>
      </c>
      <c r="H42" s="49">
        <v>10</v>
      </c>
      <c r="I42" s="49">
        <f t="shared" si="13"/>
        <v>7.5</v>
      </c>
      <c r="J42" s="49">
        <f t="shared" si="14"/>
        <v>19.5</v>
      </c>
      <c r="K42" s="49">
        <f t="shared" si="3"/>
        <v>519.5</v>
      </c>
      <c r="L42" s="72">
        <f t="shared" si="9"/>
        <v>40</v>
      </c>
      <c r="M42" s="13">
        <f t="shared" si="12"/>
        <v>2.6551307847082493</v>
      </c>
      <c r="N42" s="12">
        <f t="shared" si="10"/>
        <v>2.3716765569260998</v>
      </c>
      <c r="O42" s="12">
        <f t="shared" si="5"/>
        <v>0.28345422778214946</v>
      </c>
      <c r="P42" s="12">
        <f t="shared" si="6"/>
        <v>8.0346299247574665E-2</v>
      </c>
      <c r="Q42" s="71">
        <v>2.2769668737060043</v>
      </c>
      <c r="R42" s="12"/>
      <c r="S42" s="66"/>
      <c r="T42" s="66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</row>
    <row r="43" spans="1:51">
      <c r="A43" s="47">
        <f t="shared" si="15"/>
        <v>2.4473843058350107</v>
      </c>
      <c r="B43" s="47">
        <f t="shared" si="18"/>
        <v>0.51428571428571435</v>
      </c>
      <c r="C43" s="48">
        <f t="shared" si="16"/>
        <v>5</v>
      </c>
      <c r="D43" s="47">
        <f t="shared" si="16"/>
        <v>17</v>
      </c>
      <c r="E43" s="48">
        <f t="shared" si="19"/>
        <v>71</v>
      </c>
      <c r="F43" s="47">
        <f t="shared" si="17"/>
        <v>12</v>
      </c>
      <c r="G43" s="48">
        <v>5</v>
      </c>
      <c r="H43" s="49">
        <v>10</v>
      </c>
      <c r="I43" s="49">
        <f t="shared" si="13"/>
        <v>7</v>
      </c>
      <c r="J43" s="49">
        <f t="shared" si="14"/>
        <v>19.5</v>
      </c>
      <c r="K43" s="49">
        <f t="shared" si="3"/>
        <v>549</v>
      </c>
      <c r="L43" s="72">
        <f t="shared" si="9"/>
        <v>41</v>
      </c>
      <c r="M43" s="13">
        <f t="shared" si="12"/>
        <v>2.1128772635814892</v>
      </c>
      <c r="N43" s="12">
        <f t="shared" si="10"/>
        <v>2.3716765569260998</v>
      </c>
      <c r="O43" s="12">
        <f t="shared" si="5"/>
        <v>-0.2587992933446106</v>
      </c>
      <c r="P43" s="12">
        <f t="shared" si="6"/>
        <v>6.6977074235669815E-2</v>
      </c>
      <c r="Q43" s="71">
        <v>2.2783702213279682</v>
      </c>
      <c r="R43" s="12"/>
      <c r="S43" s="66"/>
      <c r="T43" s="66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</row>
    <row r="44" spans="1:51">
      <c r="A44" s="47">
        <f t="shared" si="15"/>
        <v>2.5512575452716297</v>
      </c>
      <c r="B44" s="47">
        <f t="shared" si="18"/>
        <v>0.51428571428571435</v>
      </c>
      <c r="C44" s="48">
        <f t="shared" si="16"/>
        <v>5.5</v>
      </c>
      <c r="D44" s="47">
        <f t="shared" si="16"/>
        <v>17</v>
      </c>
      <c r="E44" s="48">
        <f t="shared" si="19"/>
        <v>71</v>
      </c>
      <c r="F44" s="47">
        <f t="shared" si="17"/>
        <v>12</v>
      </c>
      <c r="G44" s="48">
        <v>5</v>
      </c>
      <c r="H44" s="49">
        <v>10</v>
      </c>
      <c r="I44" s="49">
        <f t="shared" si="13"/>
        <v>6.5</v>
      </c>
      <c r="J44" s="49">
        <f t="shared" si="14"/>
        <v>19.5</v>
      </c>
      <c r="K44" s="49">
        <f t="shared" si="3"/>
        <v>578.5</v>
      </c>
      <c r="L44" s="72">
        <f t="shared" si="9"/>
        <v>42</v>
      </c>
      <c r="M44" s="13">
        <f t="shared" si="12"/>
        <v>2.2167505030181087</v>
      </c>
      <c r="N44" s="12">
        <f t="shared" si="10"/>
        <v>2.3716765569260998</v>
      </c>
      <c r="O44" s="12">
        <f t="shared" si="5"/>
        <v>-0.15492605390799108</v>
      </c>
      <c r="P44" s="12">
        <f t="shared" si="6"/>
        <v>2.4002082179501758E-2</v>
      </c>
      <c r="Q44" s="71">
        <v>2.285714285714286</v>
      </c>
      <c r="R44" s="12"/>
      <c r="S44" s="66"/>
      <c r="T44" s="66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</row>
    <row r="45" spans="1:51">
      <c r="A45" s="51">
        <f t="shared" si="15"/>
        <v>2.6551307847082493</v>
      </c>
      <c r="B45" s="51">
        <f t="shared" si="18"/>
        <v>0.51428571428571435</v>
      </c>
      <c r="C45" s="52">
        <f t="shared" si="16"/>
        <v>6</v>
      </c>
      <c r="D45" s="51">
        <f t="shared" si="16"/>
        <v>17</v>
      </c>
      <c r="E45" s="52">
        <f t="shared" si="19"/>
        <v>71</v>
      </c>
      <c r="F45" s="51">
        <f t="shared" si="17"/>
        <v>12</v>
      </c>
      <c r="G45" s="52">
        <v>5</v>
      </c>
      <c r="H45" s="53">
        <v>10</v>
      </c>
      <c r="I45" s="53">
        <f t="shared" si="13"/>
        <v>6</v>
      </c>
      <c r="J45" s="53">
        <f t="shared" si="14"/>
        <v>19.5</v>
      </c>
      <c r="K45" s="53">
        <f t="shared" si="3"/>
        <v>608</v>
      </c>
      <c r="L45" s="72">
        <f t="shared" si="9"/>
        <v>43</v>
      </c>
      <c r="M45" s="13">
        <f t="shared" si="12"/>
        <v>2.3206237424547282</v>
      </c>
      <c r="N45" s="12">
        <f t="shared" si="10"/>
        <v>2.3716765569260998</v>
      </c>
      <c r="O45" s="12">
        <f t="shared" si="5"/>
        <v>-5.1052814471371555E-2</v>
      </c>
      <c r="P45" s="12">
        <f t="shared" si="6"/>
        <v>2.6063898654482848E-3</v>
      </c>
      <c r="Q45" s="71">
        <v>2.2863445378151259</v>
      </c>
      <c r="R45" s="12"/>
      <c r="S45" s="66"/>
      <c r="T45" s="66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</row>
    <row r="46" spans="1:51">
      <c r="A46" s="43">
        <f t="shared" si="15"/>
        <v>2.1128772635814892</v>
      </c>
      <c r="B46" s="43">
        <f t="shared" si="18"/>
        <v>0.51428571428571435</v>
      </c>
      <c r="C46" s="44">
        <f t="shared" si="16"/>
        <v>4</v>
      </c>
      <c r="D46" s="43">
        <f t="shared" si="16"/>
        <v>14</v>
      </c>
      <c r="E46" s="44">
        <f t="shared" si="19"/>
        <v>71</v>
      </c>
      <c r="F46" s="43">
        <f t="shared" si="17"/>
        <v>12</v>
      </c>
      <c r="G46" s="44">
        <v>5</v>
      </c>
      <c r="H46" s="45">
        <v>10</v>
      </c>
      <c r="I46" s="45">
        <f t="shared" si="13"/>
        <v>5</v>
      </c>
      <c r="J46" s="45">
        <f t="shared" si="14"/>
        <v>19.5</v>
      </c>
      <c r="K46" s="45">
        <f t="shared" si="3"/>
        <v>454</v>
      </c>
      <c r="L46" s="72">
        <f t="shared" si="9"/>
        <v>44</v>
      </c>
      <c r="M46" s="13">
        <f t="shared" si="12"/>
        <v>2.4244969818913482</v>
      </c>
      <c r="N46" s="12">
        <f t="shared" si="10"/>
        <v>2.3716765569260998</v>
      </c>
      <c r="O46" s="12">
        <f t="shared" si="5"/>
        <v>5.2820424965248414E-2</v>
      </c>
      <c r="P46" s="12">
        <f t="shared" si="6"/>
        <v>2.7899972935094379E-3</v>
      </c>
      <c r="Q46" s="71">
        <v>2.2920634920634924</v>
      </c>
      <c r="R46" s="12"/>
      <c r="S46" s="66"/>
      <c r="T46" s="66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</row>
    <row r="47" spans="1:51">
      <c r="A47" s="47">
        <f t="shared" si="15"/>
        <v>2.2167505030181087</v>
      </c>
      <c r="B47" s="47">
        <f t="shared" si="18"/>
        <v>0.51428571428571435</v>
      </c>
      <c r="C47" s="48">
        <f t="shared" si="16"/>
        <v>4.5</v>
      </c>
      <c r="D47" s="47">
        <f t="shared" si="16"/>
        <v>14</v>
      </c>
      <c r="E47" s="48">
        <f t="shared" si="19"/>
        <v>71</v>
      </c>
      <c r="F47" s="47">
        <f t="shared" si="17"/>
        <v>12</v>
      </c>
      <c r="G47" s="48">
        <v>5</v>
      </c>
      <c r="H47" s="49">
        <v>10</v>
      </c>
      <c r="I47" s="49">
        <f t="shared" si="13"/>
        <v>4.5</v>
      </c>
      <c r="J47" s="49">
        <f t="shared" si="14"/>
        <v>19.5</v>
      </c>
      <c r="K47" s="49">
        <f t="shared" si="3"/>
        <v>483.5</v>
      </c>
      <c r="L47" s="72">
        <f t="shared" si="9"/>
        <v>45</v>
      </c>
      <c r="M47" s="13">
        <f t="shared" si="12"/>
        <v>2.5283702213279682</v>
      </c>
      <c r="N47" s="12">
        <f t="shared" si="10"/>
        <v>2.3716765569260998</v>
      </c>
      <c r="O47" s="12">
        <f t="shared" si="5"/>
        <v>0.15669366440186838</v>
      </c>
      <c r="P47" s="12">
        <f t="shared" si="6"/>
        <v>2.4552904463685354E-2</v>
      </c>
      <c r="Q47" s="71">
        <v>2.2932712215320912</v>
      </c>
      <c r="R47" s="12"/>
      <c r="S47" s="66"/>
      <c r="T47" s="66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</row>
    <row r="48" spans="1:51">
      <c r="A48" s="47">
        <f t="shared" si="15"/>
        <v>2.3206237424547282</v>
      </c>
      <c r="B48" s="47">
        <f t="shared" si="18"/>
        <v>0.51428571428571435</v>
      </c>
      <c r="C48" s="48">
        <f t="shared" ref="C48:D55" si="20">C20</f>
        <v>5</v>
      </c>
      <c r="D48" s="47">
        <f t="shared" si="20"/>
        <v>14</v>
      </c>
      <c r="E48" s="48">
        <f t="shared" si="19"/>
        <v>71</v>
      </c>
      <c r="F48" s="47">
        <f t="shared" si="17"/>
        <v>12</v>
      </c>
      <c r="G48" s="48">
        <v>5</v>
      </c>
      <c r="H48" s="49">
        <v>10</v>
      </c>
      <c r="I48" s="49">
        <f t="shared" si="13"/>
        <v>4</v>
      </c>
      <c r="J48" s="49">
        <f t="shared" si="14"/>
        <v>19.5</v>
      </c>
      <c r="K48" s="49">
        <f t="shared" si="3"/>
        <v>513</v>
      </c>
      <c r="L48" s="72">
        <f t="shared" si="9"/>
        <v>46</v>
      </c>
      <c r="M48" s="13">
        <f t="shared" si="12"/>
        <v>2.0706237424547287</v>
      </c>
      <c r="N48" s="12">
        <f t="shared" si="10"/>
        <v>2.3716765569260998</v>
      </c>
      <c r="O48" s="12">
        <f t="shared" si="5"/>
        <v>-0.30105281447137111</v>
      </c>
      <c r="P48" s="12">
        <f t="shared" si="6"/>
        <v>9.0632797101133797E-2</v>
      </c>
      <c r="Q48" s="71">
        <v>2.301050420168067</v>
      </c>
      <c r="R48" s="12"/>
      <c r="S48" s="66"/>
      <c r="T48" s="66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</row>
    <row r="49" spans="1:51">
      <c r="A49" s="47">
        <f t="shared" si="15"/>
        <v>2.4244969818913482</v>
      </c>
      <c r="B49" s="47">
        <f t="shared" si="18"/>
        <v>0.51428571428571435</v>
      </c>
      <c r="C49" s="48">
        <f t="shared" si="20"/>
        <v>5.5</v>
      </c>
      <c r="D49" s="47">
        <f t="shared" si="20"/>
        <v>14</v>
      </c>
      <c r="E49" s="48">
        <f t="shared" si="19"/>
        <v>71</v>
      </c>
      <c r="F49" s="47">
        <f t="shared" si="17"/>
        <v>12</v>
      </c>
      <c r="G49" s="48">
        <v>5</v>
      </c>
      <c r="H49" s="49">
        <v>10</v>
      </c>
      <c r="I49" s="49">
        <f t="shared" si="13"/>
        <v>3.5</v>
      </c>
      <c r="J49" s="49">
        <f t="shared" si="14"/>
        <v>19.5</v>
      </c>
      <c r="K49" s="49">
        <f t="shared" si="3"/>
        <v>542.5</v>
      </c>
      <c r="L49" s="72">
        <f t="shared" si="9"/>
        <v>47</v>
      </c>
      <c r="M49" s="13">
        <f t="shared" si="12"/>
        <v>2.1744969818913482</v>
      </c>
      <c r="N49" s="12">
        <f t="shared" si="10"/>
        <v>2.3716765569260998</v>
      </c>
      <c r="O49" s="12">
        <f t="shared" si="5"/>
        <v>-0.19717957503475159</v>
      </c>
      <c r="P49" s="12">
        <f t="shared" si="6"/>
        <v>3.8879784810885228E-2</v>
      </c>
      <c r="Q49" s="71">
        <v>2.3012575452716302</v>
      </c>
      <c r="R49" s="12"/>
      <c r="S49" s="66"/>
      <c r="T49" s="66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</row>
    <row r="50" spans="1:51">
      <c r="A50" s="51">
        <f t="shared" si="15"/>
        <v>2.5283702213279682</v>
      </c>
      <c r="B50" s="51">
        <f t="shared" si="18"/>
        <v>0.51428571428571435</v>
      </c>
      <c r="C50" s="52">
        <f t="shared" si="20"/>
        <v>6</v>
      </c>
      <c r="D50" s="51">
        <f t="shared" si="20"/>
        <v>14</v>
      </c>
      <c r="E50" s="52">
        <f t="shared" si="19"/>
        <v>71</v>
      </c>
      <c r="F50" s="51">
        <f t="shared" si="17"/>
        <v>12</v>
      </c>
      <c r="G50" s="52">
        <v>5</v>
      </c>
      <c r="H50" s="53">
        <v>10</v>
      </c>
      <c r="I50" s="53">
        <f t="shared" si="13"/>
        <v>3</v>
      </c>
      <c r="J50" s="53">
        <f t="shared" si="14"/>
        <v>19.5</v>
      </c>
      <c r="K50" s="53">
        <f t="shared" si="3"/>
        <v>572</v>
      </c>
      <c r="L50" s="72">
        <f t="shared" si="9"/>
        <v>48</v>
      </c>
      <c r="M50" s="13">
        <f t="shared" si="12"/>
        <v>2.2783702213279682</v>
      </c>
      <c r="N50" s="12">
        <f t="shared" si="10"/>
        <v>2.3716765569260998</v>
      </c>
      <c r="O50" s="12">
        <f t="shared" si="5"/>
        <v>-9.3306335598131618E-2</v>
      </c>
      <c r="P50" s="12">
        <f t="shared" si="6"/>
        <v>8.7060722627511633E-3</v>
      </c>
      <c r="Q50" s="71">
        <v>2.3107142857142859</v>
      </c>
      <c r="R50" s="12"/>
      <c r="S50" s="66"/>
      <c r="T50" s="66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</row>
    <row r="51" spans="1:51">
      <c r="A51" s="47">
        <f t="shared" si="15"/>
        <v>2.0706237424547287</v>
      </c>
      <c r="B51" s="43">
        <f t="shared" si="18"/>
        <v>0.51428571428571435</v>
      </c>
      <c r="C51" s="44">
        <f t="shared" si="20"/>
        <v>4</v>
      </c>
      <c r="D51" s="43">
        <f t="shared" si="20"/>
        <v>13</v>
      </c>
      <c r="E51" s="44">
        <f t="shared" si="19"/>
        <v>71</v>
      </c>
      <c r="F51" s="43">
        <f t="shared" si="17"/>
        <v>12</v>
      </c>
      <c r="G51" s="44">
        <v>5</v>
      </c>
      <c r="H51" s="45">
        <v>10</v>
      </c>
      <c r="I51" s="45">
        <f t="shared" si="13"/>
        <v>4</v>
      </c>
      <c r="J51" s="45">
        <f t="shared" si="14"/>
        <v>19.5</v>
      </c>
      <c r="K51" s="45">
        <f t="shared" si="3"/>
        <v>442</v>
      </c>
      <c r="L51" s="72">
        <f t="shared" si="9"/>
        <v>49</v>
      </c>
      <c r="M51" s="13">
        <f t="shared" si="12"/>
        <v>2.3822434607645877</v>
      </c>
      <c r="N51" s="12">
        <f t="shared" si="10"/>
        <v>2.3716765569260998</v>
      </c>
      <c r="O51" s="12">
        <f t="shared" si="5"/>
        <v>1.0566903838487907E-2</v>
      </c>
      <c r="P51" s="12">
        <f t="shared" si="6"/>
        <v>1.1165945673185046E-4</v>
      </c>
      <c r="Q51" s="71">
        <v>2.3128968253968254</v>
      </c>
      <c r="R51" s="12"/>
      <c r="S51" s="66"/>
      <c r="T51" s="66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</row>
    <row r="52" spans="1:51">
      <c r="A52" s="47">
        <f t="shared" si="15"/>
        <v>2.1744969818913482</v>
      </c>
      <c r="B52" s="47">
        <f t="shared" si="18"/>
        <v>0.51428571428571435</v>
      </c>
      <c r="C52" s="48">
        <f t="shared" si="20"/>
        <v>4.5</v>
      </c>
      <c r="D52" s="47">
        <f t="shared" si="20"/>
        <v>13</v>
      </c>
      <c r="E52" s="48">
        <f t="shared" si="19"/>
        <v>71</v>
      </c>
      <c r="F52" s="47">
        <f t="shared" si="17"/>
        <v>12</v>
      </c>
      <c r="G52" s="48">
        <v>5</v>
      </c>
      <c r="H52" s="49">
        <v>10</v>
      </c>
      <c r="I52" s="49">
        <f t="shared" si="13"/>
        <v>3.5</v>
      </c>
      <c r="J52" s="49">
        <f t="shared" si="14"/>
        <v>19.5</v>
      </c>
      <c r="K52" s="49">
        <f t="shared" si="3"/>
        <v>471.5</v>
      </c>
      <c r="L52" s="72">
        <f t="shared" si="9"/>
        <v>50</v>
      </c>
      <c r="M52" s="13">
        <f t="shared" si="12"/>
        <v>2.4861167002012072</v>
      </c>
      <c r="N52" s="12">
        <f t="shared" si="10"/>
        <v>2.3716765569260998</v>
      </c>
      <c r="O52" s="12">
        <f t="shared" si="5"/>
        <v>0.11444014327510743</v>
      </c>
      <c r="P52" s="12">
        <f t="shared" si="6"/>
        <v>1.3096546392827117E-2</v>
      </c>
      <c r="Q52" s="71">
        <v>2.3204451345755697</v>
      </c>
      <c r="R52" s="12"/>
      <c r="S52" s="66"/>
      <c r="T52" s="66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</row>
    <row r="53" spans="1:51">
      <c r="A53" s="47">
        <f t="shared" si="15"/>
        <v>2.2783702213279682</v>
      </c>
      <c r="B53" s="47">
        <f t="shared" si="18"/>
        <v>0.51428571428571435</v>
      </c>
      <c r="C53" s="48">
        <f t="shared" si="20"/>
        <v>5</v>
      </c>
      <c r="D53" s="47">
        <f t="shared" si="20"/>
        <v>13</v>
      </c>
      <c r="E53" s="48">
        <f t="shared" si="19"/>
        <v>71</v>
      </c>
      <c r="F53" s="47">
        <f t="shared" si="17"/>
        <v>12</v>
      </c>
      <c r="G53" s="48">
        <v>5</v>
      </c>
      <c r="H53" s="49">
        <v>10</v>
      </c>
      <c r="I53" s="49">
        <f t="shared" si="13"/>
        <v>3</v>
      </c>
      <c r="J53" s="49">
        <f t="shared" si="14"/>
        <v>19.5</v>
      </c>
      <c r="K53" s="49">
        <f t="shared" si="3"/>
        <v>501</v>
      </c>
      <c r="L53" s="72">
        <f t="shared" si="9"/>
        <v>51</v>
      </c>
      <c r="M53" s="13">
        <f t="shared" ref="M53:M77" si="21">A59</f>
        <v>2.1462301587301589</v>
      </c>
      <c r="N53" s="12">
        <f t="shared" si="10"/>
        <v>2.3716765569260998</v>
      </c>
      <c r="O53" s="12">
        <f t="shared" si="5"/>
        <v>-0.22544639819594092</v>
      </c>
      <c r="P53" s="12">
        <f t="shared" si="6"/>
        <v>5.0826078459522757E-2</v>
      </c>
      <c r="Q53" s="71">
        <v>2.3206237424547282</v>
      </c>
      <c r="R53" s="12"/>
      <c r="S53" s="66"/>
      <c r="T53" s="66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</row>
    <row r="54" spans="1:51">
      <c r="A54" s="47">
        <f t="shared" si="15"/>
        <v>2.3822434607645877</v>
      </c>
      <c r="B54" s="47">
        <f t="shared" si="18"/>
        <v>0.51428571428571435</v>
      </c>
      <c r="C54" s="48">
        <f t="shared" si="20"/>
        <v>5.5</v>
      </c>
      <c r="D54" s="47">
        <f t="shared" si="20"/>
        <v>13</v>
      </c>
      <c r="E54" s="48">
        <f t="shared" si="19"/>
        <v>71</v>
      </c>
      <c r="F54" s="47">
        <f t="shared" si="17"/>
        <v>12</v>
      </c>
      <c r="G54" s="48">
        <v>5</v>
      </c>
      <c r="H54" s="49">
        <v>10</v>
      </c>
      <c r="I54" s="49">
        <f t="shared" si="13"/>
        <v>2.5</v>
      </c>
      <c r="J54" s="49">
        <f t="shared" si="14"/>
        <v>19.5</v>
      </c>
      <c r="K54" s="49">
        <f t="shared" si="3"/>
        <v>530.5</v>
      </c>
      <c r="L54" s="72">
        <f t="shared" si="9"/>
        <v>52</v>
      </c>
      <c r="M54" s="13">
        <f t="shared" si="21"/>
        <v>2.2503968253968254</v>
      </c>
      <c r="N54" s="12">
        <f t="shared" si="10"/>
        <v>2.3716765569260998</v>
      </c>
      <c r="O54" s="12">
        <f t="shared" si="5"/>
        <v>-0.1212797315292744</v>
      </c>
      <c r="P54" s="12">
        <f t="shared" si="6"/>
        <v>1.4708773279812876E-2</v>
      </c>
      <c r="Q54" s="71">
        <v>2.3285714285714287</v>
      </c>
      <c r="R54" s="12"/>
      <c r="S54" s="66"/>
      <c r="T54" s="66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</row>
    <row r="55" spans="1:51">
      <c r="A55" s="51">
        <f t="shared" si="15"/>
        <v>2.4861167002012072</v>
      </c>
      <c r="B55" s="51">
        <f t="shared" si="18"/>
        <v>0.51428571428571435</v>
      </c>
      <c r="C55" s="52">
        <f t="shared" si="20"/>
        <v>6</v>
      </c>
      <c r="D55" s="51">
        <f t="shared" si="20"/>
        <v>13</v>
      </c>
      <c r="E55" s="52">
        <f t="shared" si="19"/>
        <v>71</v>
      </c>
      <c r="F55" s="51">
        <f t="shared" si="17"/>
        <v>12</v>
      </c>
      <c r="G55" s="52">
        <v>5</v>
      </c>
      <c r="H55" s="53">
        <v>10</v>
      </c>
      <c r="I55" s="53">
        <f t="shared" si="13"/>
        <v>2</v>
      </c>
      <c r="J55" s="53">
        <f t="shared" si="14"/>
        <v>19.5</v>
      </c>
      <c r="K55" s="53">
        <f t="shared" si="3"/>
        <v>560</v>
      </c>
      <c r="L55" s="72">
        <f t="shared" si="9"/>
        <v>53</v>
      </c>
      <c r="M55" s="13">
        <f t="shared" si="21"/>
        <v>2.3545634920634924</v>
      </c>
      <c r="N55" s="12">
        <f t="shared" si="10"/>
        <v>2.3716765569260998</v>
      </c>
      <c r="O55" s="12">
        <f t="shared" si="5"/>
        <v>-1.7113064862607441E-2</v>
      </c>
      <c r="P55" s="12">
        <f t="shared" si="6"/>
        <v>2.9285698899180943E-4</v>
      </c>
      <c r="Q55" s="71">
        <v>2.3304621848739493</v>
      </c>
      <c r="R55" s="12"/>
      <c r="S55" s="66"/>
      <c r="T55" s="66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</row>
    <row r="56" spans="1:51">
      <c r="A56" s="56"/>
      <c r="B56" s="56"/>
      <c r="C56" s="56"/>
      <c r="D56" s="55"/>
      <c r="E56" s="56"/>
      <c r="F56" s="56"/>
      <c r="G56" s="56"/>
      <c r="H56" s="56"/>
      <c r="I56" s="56"/>
      <c r="J56" s="57"/>
      <c r="K56" s="49"/>
      <c r="L56" s="72">
        <f t="shared" si="9"/>
        <v>54</v>
      </c>
      <c r="M56" s="13">
        <f t="shared" si="21"/>
        <v>2.4587301587301589</v>
      </c>
      <c r="N56" s="12">
        <f t="shared" si="10"/>
        <v>2.3716765569260998</v>
      </c>
      <c r="O56" s="12">
        <f t="shared" si="5"/>
        <v>8.7053601804059078E-2</v>
      </c>
      <c r="P56" s="12">
        <f t="shared" si="6"/>
        <v>7.5783295870596777E-3</v>
      </c>
      <c r="Q56" s="71">
        <v>2.3337301587301589</v>
      </c>
      <c r="R56" s="12"/>
      <c r="S56" s="66"/>
      <c r="T56" s="66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</row>
    <row r="57" spans="1:51">
      <c r="A57" s="34" t="s">
        <v>8</v>
      </c>
      <c r="B57" s="35" t="s">
        <v>6</v>
      </c>
      <c r="C57" s="36" t="s">
        <v>21</v>
      </c>
      <c r="D57" s="34" t="s">
        <v>0</v>
      </c>
      <c r="E57" s="34" t="s">
        <v>1</v>
      </c>
      <c r="F57" s="34" t="s">
        <v>22</v>
      </c>
      <c r="G57" s="37" t="s">
        <v>23</v>
      </c>
      <c r="H57" s="37" t="s">
        <v>24</v>
      </c>
      <c r="I57" s="37" t="s">
        <v>25</v>
      </c>
      <c r="J57" s="37" t="s">
        <v>26</v>
      </c>
      <c r="K57" s="37" t="s">
        <v>2</v>
      </c>
      <c r="L57" s="72">
        <f t="shared" si="9"/>
        <v>55</v>
      </c>
      <c r="M57" s="13">
        <f t="shared" si="21"/>
        <v>2.5628968253968254</v>
      </c>
      <c r="N57" s="12">
        <f t="shared" si="10"/>
        <v>2.3716765569260998</v>
      </c>
      <c r="O57" s="12">
        <f t="shared" si="5"/>
        <v>0.1912202684707256</v>
      </c>
      <c r="P57" s="12">
        <f t="shared" si="6"/>
        <v>3.6565191074016373E-2</v>
      </c>
      <c r="Q57" s="71">
        <v>2.3367494824016566</v>
      </c>
      <c r="R57" s="12"/>
      <c r="S57" s="66"/>
      <c r="T57" s="66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</row>
    <row r="58" spans="1:51">
      <c r="A58" s="38" t="s">
        <v>27</v>
      </c>
      <c r="B58" s="39" t="s">
        <v>27</v>
      </c>
      <c r="C58" s="40" t="s">
        <v>3</v>
      </c>
      <c r="D58" s="41" t="s">
        <v>3</v>
      </c>
      <c r="E58" s="41" t="s">
        <v>3</v>
      </c>
      <c r="F58" s="41" t="s">
        <v>3</v>
      </c>
      <c r="G58" s="42" t="s">
        <v>3</v>
      </c>
      <c r="H58" s="42" t="s">
        <v>3</v>
      </c>
      <c r="I58" s="42" t="s">
        <v>3</v>
      </c>
      <c r="J58" s="42" t="s">
        <v>3</v>
      </c>
      <c r="K58" s="42" t="s">
        <v>28</v>
      </c>
      <c r="L58" s="72">
        <f t="shared" si="9"/>
        <v>56</v>
      </c>
      <c r="M58" s="13">
        <f t="shared" si="21"/>
        <v>2.1878968253968254</v>
      </c>
      <c r="N58" s="12">
        <f t="shared" si="10"/>
        <v>2.3716765569260998</v>
      </c>
      <c r="O58" s="12">
        <f t="shared" si="5"/>
        <v>-0.1837797315292744</v>
      </c>
      <c r="P58" s="12">
        <f t="shared" si="6"/>
        <v>3.3774989720972176E-2</v>
      </c>
      <c r="Q58" s="71">
        <v>2.3435110663983902</v>
      </c>
      <c r="R58" s="12"/>
      <c r="S58" s="66"/>
      <c r="T58" s="66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</row>
    <row r="59" spans="1:51">
      <c r="A59" s="43">
        <f>(K59/10000*2500)/(E59/100)*10/1000+B59</f>
        <v>2.1462301587301589</v>
      </c>
      <c r="B59" s="43">
        <f>I145</f>
        <v>0.51428571428571435</v>
      </c>
      <c r="C59" s="44">
        <f>C31</f>
        <v>4</v>
      </c>
      <c r="D59" s="43">
        <f>D3</f>
        <v>15</v>
      </c>
      <c r="E59" s="44">
        <f>E3+2</f>
        <v>72</v>
      </c>
      <c r="F59" s="43">
        <f>F3</f>
        <v>12</v>
      </c>
      <c r="G59" s="44">
        <v>5</v>
      </c>
      <c r="H59" s="45">
        <v>10</v>
      </c>
      <c r="I59" s="45">
        <f t="shared" ref="I59:I83" si="22">D59-C59-G59</f>
        <v>6</v>
      </c>
      <c r="J59" s="45">
        <f t="shared" ref="J59:J83" si="23">(E59-2*H59-F59)/2</f>
        <v>20</v>
      </c>
      <c r="K59" s="45">
        <f t="shared" si="3"/>
        <v>470</v>
      </c>
      <c r="L59" s="72">
        <f t="shared" si="9"/>
        <v>57</v>
      </c>
      <c r="M59" s="13">
        <f t="shared" si="21"/>
        <v>2.2920634920634924</v>
      </c>
      <c r="N59" s="12">
        <f t="shared" si="10"/>
        <v>2.3716765569260998</v>
      </c>
      <c r="O59" s="12">
        <f t="shared" si="5"/>
        <v>-7.9613064862607441E-2</v>
      </c>
      <c r="P59" s="12">
        <f t="shared" si="6"/>
        <v>6.3382400968177398E-3</v>
      </c>
      <c r="Q59" s="71">
        <v>2.3451680672268904</v>
      </c>
      <c r="R59" s="12"/>
      <c r="S59" s="66"/>
      <c r="T59" s="66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</row>
    <row r="60" spans="1:51">
      <c r="A60" s="47">
        <f t="shared" ref="A60:A83" si="24">(K60/10000*2500)/(E60/100)*10/1000+B60</f>
        <v>2.2503968253968254</v>
      </c>
      <c r="B60" s="47">
        <f>B59</f>
        <v>0.51428571428571435</v>
      </c>
      <c r="C60" s="48">
        <f t="shared" ref="C60:C83" si="25">C32</f>
        <v>4.5</v>
      </c>
      <c r="D60" s="47">
        <f t="shared" ref="D60:D83" si="26">D4</f>
        <v>15</v>
      </c>
      <c r="E60" s="48">
        <f>E59</f>
        <v>72</v>
      </c>
      <c r="F60" s="47">
        <f t="shared" ref="F60:F83" si="27">F4</f>
        <v>12</v>
      </c>
      <c r="G60" s="48">
        <v>5</v>
      </c>
      <c r="H60" s="49">
        <v>10</v>
      </c>
      <c r="I60" s="49">
        <f t="shared" si="22"/>
        <v>5.5</v>
      </c>
      <c r="J60" s="49">
        <f t="shared" si="23"/>
        <v>20</v>
      </c>
      <c r="K60" s="49">
        <f t="shared" si="3"/>
        <v>500</v>
      </c>
      <c r="L60" s="72">
        <f t="shared" si="9"/>
        <v>58</v>
      </c>
      <c r="M60" s="13">
        <f t="shared" si="21"/>
        <v>2.3962301587301589</v>
      </c>
      <c r="N60" s="12">
        <f t="shared" si="10"/>
        <v>2.3716765569260998</v>
      </c>
      <c r="O60" s="12">
        <f t="shared" si="5"/>
        <v>2.4553601804059078E-2</v>
      </c>
      <c r="P60" s="12">
        <f t="shared" si="6"/>
        <v>6.0287936155229316E-4</v>
      </c>
      <c r="Q60" s="71">
        <v>2.3535714285714286</v>
      </c>
      <c r="R60" s="12"/>
      <c r="S60" s="66"/>
      <c r="T60" s="66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</row>
    <row r="61" spans="1:51">
      <c r="A61" s="47">
        <f t="shared" si="24"/>
        <v>2.3545634920634924</v>
      </c>
      <c r="B61" s="47">
        <f t="shared" ref="B61:B83" si="28">B60</f>
        <v>0.51428571428571435</v>
      </c>
      <c r="C61" s="48">
        <f t="shared" si="25"/>
        <v>5</v>
      </c>
      <c r="D61" s="47">
        <f t="shared" si="26"/>
        <v>15</v>
      </c>
      <c r="E61" s="48">
        <f t="shared" ref="E61:E83" si="29">E60</f>
        <v>72</v>
      </c>
      <c r="F61" s="47">
        <f t="shared" si="27"/>
        <v>12</v>
      </c>
      <c r="G61" s="48">
        <v>5</v>
      </c>
      <c r="H61" s="49">
        <v>10</v>
      </c>
      <c r="I61" s="49">
        <f t="shared" si="22"/>
        <v>5</v>
      </c>
      <c r="J61" s="49">
        <f t="shared" si="23"/>
        <v>20</v>
      </c>
      <c r="K61" s="49">
        <f t="shared" si="3"/>
        <v>530</v>
      </c>
      <c r="L61" s="72">
        <f t="shared" si="9"/>
        <v>59</v>
      </c>
      <c r="M61" s="13">
        <f t="shared" si="21"/>
        <v>2.5003968253968254</v>
      </c>
      <c r="N61" s="12">
        <f t="shared" si="10"/>
        <v>2.3716765569260998</v>
      </c>
      <c r="O61" s="12">
        <f t="shared" si="5"/>
        <v>0.1287202684707256</v>
      </c>
      <c r="P61" s="12">
        <f t="shared" si="6"/>
        <v>1.6568907515175674E-2</v>
      </c>
      <c r="Q61" s="71">
        <v>2.3545634920634924</v>
      </c>
      <c r="R61" s="12"/>
      <c r="S61" s="66"/>
      <c r="T61" s="66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</row>
    <row r="62" spans="1:51">
      <c r="A62" s="47">
        <f t="shared" si="24"/>
        <v>2.4587301587301589</v>
      </c>
      <c r="B62" s="47">
        <f t="shared" si="28"/>
        <v>0.51428571428571435</v>
      </c>
      <c r="C62" s="48">
        <f t="shared" si="25"/>
        <v>5.5</v>
      </c>
      <c r="D62" s="47">
        <f t="shared" si="26"/>
        <v>15</v>
      </c>
      <c r="E62" s="48">
        <f t="shared" si="29"/>
        <v>72</v>
      </c>
      <c r="F62" s="47">
        <f t="shared" si="27"/>
        <v>12</v>
      </c>
      <c r="G62" s="48">
        <v>5</v>
      </c>
      <c r="H62" s="49">
        <v>10</v>
      </c>
      <c r="I62" s="49">
        <f t="shared" si="22"/>
        <v>4.5</v>
      </c>
      <c r="J62" s="49">
        <f t="shared" si="23"/>
        <v>20</v>
      </c>
      <c r="K62" s="49">
        <f t="shared" si="3"/>
        <v>560</v>
      </c>
      <c r="L62" s="72">
        <f t="shared" si="9"/>
        <v>60</v>
      </c>
      <c r="M62" s="13">
        <f t="shared" si="21"/>
        <v>2.6045634920634919</v>
      </c>
      <c r="N62" s="12">
        <f t="shared" si="10"/>
        <v>2.3716765569260998</v>
      </c>
      <c r="O62" s="12">
        <f t="shared" si="5"/>
        <v>0.23288693513739211</v>
      </c>
      <c r="P62" s="12">
        <f t="shared" si="6"/>
        <v>5.4236324557687884E-2</v>
      </c>
      <c r="Q62" s="71">
        <v>2.3628772635814892</v>
      </c>
      <c r="R62" s="12"/>
      <c r="S62" s="66"/>
      <c r="T62" s="66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</row>
    <row r="63" spans="1:51">
      <c r="A63" s="51">
        <f t="shared" si="24"/>
        <v>2.5628968253968254</v>
      </c>
      <c r="B63" s="51">
        <f t="shared" si="28"/>
        <v>0.51428571428571435</v>
      </c>
      <c r="C63" s="52">
        <f t="shared" si="25"/>
        <v>6</v>
      </c>
      <c r="D63" s="51">
        <f t="shared" si="26"/>
        <v>15</v>
      </c>
      <c r="E63" s="52">
        <f t="shared" si="29"/>
        <v>72</v>
      </c>
      <c r="F63" s="51">
        <f t="shared" si="27"/>
        <v>12</v>
      </c>
      <c r="G63" s="52">
        <v>5</v>
      </c>
      <c r="H63" s="53">
        <v>10</v>
      </c>
      <c r="I63" s="53">
        <f t="shared" si="22"/>
        <v>4</v>
      </c>
      <c r="J63" s="53">
        <f t="shared" si="23"/>
        <v>20</v>
      </c>
      <c r="K63" s="53">
        <f t="shared" si="3"/>
        <v>590</v>
      </c>
      <c r="L63" s="72">
        <f t="shared" si="9"/>
        <v>61</v>
      </c>
      <c r="M63" s="13">
        <f t="shared" si="21"/>
        <v>2.2295634920634924</v>
      </c>
      <c r="N63" s="12">
        <f t="shared" si="10"/>
        <v>2.3716765569260998</v>
      </c>
      <c r="O63" s="12">
        <f t="shared" si="5"/>
        <v>-0.14211306486260744</v>
      </c>
      <c r="P63" s="12">
        <f t="shared" si="6"/>
        <v>2.019612320464367E-2</v>
      </c>
      <c r="Q63" s="71">
        <v>2.3639233954451346</v>
      </c>
      <c r="R63" s="12"/>
      <c r="S63" s="66"/>
      <c r="T63" s="66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</row>
    <row r="64" spans="1:51">
      <c r="A64" s="43">
        <f t="shared" si="24"/>
        <v>2.1878968253968254</v>
      </c>
      <c r="B64" s="43">
        <f t="shared" si="28"/>
        <v>0.51428571428571435</v>
      </c>
      <c r="C64" s="44">
        <f t="shared" si="25"/>
        <v>4</v>
      </c>
      <c r="D64" s="43">
        <f t="shared" si="26"/>
        <v>16</v>
      </c>
      <c r="E64" s="44">
        <f t="shared" si="29"/>
        <v>72</v>
      </c>
      <c r="F64" s="43">
        <f t="shared" si="27"/>
        <v>12</v>
      </c>
      <c r="G64" s="44">
        <v>5</v>
      </c>
      <c r="H64" s="45">
        <v>10</v>
      </c>
      <c r="I64" s="45">
        <f t="shared" si="22"/>
        <v>7</v>
      </c>
      <c r="J64" s="45">
        <f t="shared" si="23"/>
        <v>20</v>
      </c>
      <c r="K64" s="45">
        <f t="shared" si="3"/>
        <v>482</v>
      </c>
      <c r="L64" s="72">
        <f t="shared" si="9"/>
        <v>62</v>
      </c>
      <c r="M64" s="13">
        <f t="shared" si="21"/>
        <v>2.3337301587301589</v>
      </c>
      <c r="N64" s="12">
        <f t="shared" si="10"/>
        <v>2.3716765569260998</v>
      </c>
      <c r="O64" s="12">
        <f t="shared" si="5"/>
        <v>-3.7946398195940922E-2</v>
      </c>
      <c r="P64" s="12">
        <f t="shared" si="6"/>
        <v>1.4399291360449086E-3</v>
      </c>
      <c r="Q64" s="71">
        <v>2.3714285714285719</v>
      </c>
      <c r="R64" s="12"/>
      <c r="S64" s="66"/>
      <c r="T64" s="66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</row>
    <row r="65" spans="1:51">
      <c r="A65" s="47">
        <f t="shared" si="24"/>
        <v>2.2920634920634924</v>
      </c>
      <c r="B65" s="47">
        <f t="shared" si="28"/>
        <v>0.51428571428571435</v>
      </c>
      <c r="C65" s="48">
        <f t="shared" si="25"/>
        <v>4.5</v>
      </c>
      <c r="D65" s="47">
        <f t="shared" si="26"/>
        <v>16</v>
      </c>
      <c r="E65" s="48">
        <f t="shared" si="29"/>
        <v>72</v>
      </c>
      <c r="F65" s="47">
        <f t="shared" si="27"/>
        <v>12</v>
      </c>
      <c r="G65" s="48">
        <v>5</v>
      </c>
      <c r="H65" s="49">
        <v>10</v>
      </c>
      <c r="I65" s="49">
        <f t="shared" si="22"/>
        <v>6.5</v>
      </c>
      <c r="J65" s="49">
        <f t="shared" si="23"/>
        <v>20</v>
      </c>
      <c r="K65" s="49">
        <f t="shared" si="3"/>
        <v>512</v>
      </c>
      <c r="L65" s="72">
        <f t="shared" si="9"/>
        <v>63</v>
      </c>
      <c r="M65" s="13">
        <f t="shared" si="21"/>
        <v>2.4378968253968254</v>
      </c>
      <c r="N65" s="12">
        <f t="shared" si="10"/>
        <v>2.3716765569260998</v>
      </c>
      <c r="O65" s="12">
        <f t="shared" si="5"/>
        <v>6.6220268470725596E-2</v>
      </c>
      <c r="P65" s="12">
        <f t="shared" si="6"/>
        <v>4.3851239563349742E-3</v>
      </c>
      <c r="Q65" s="71">
        <v>2.3745798319327731</v>
      </c>
      <c r="R65" s="12"/>
      <c r="S65" s="66"/>
      <c r="T65" s="66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</row>
    <row r="66" spans="1:51">
      <c r="A66" s="47">
        <f t="shared" si="24"/>
        <v>2.3962301587301589</v>
      </c>
      <c r="B66" s="47">
        <f t="shared" si="28"/>
        <v>0.51428571428571435</v>
      </c>
      <c r="C66" s="48">
        <f t="shared" si="25"/>
        <v>5</v>
      </c>
      <c r="D66" s="47">
        <f t="shared" si="26"/>
        <v>16</v>
      </c>
      <c r="E66" s="48">
        <f t="shared" si="29"/>
        <v>72</v>
      </c>
      <c r="F66" s="47">
        <f t="shared" si="27"/>
        <v>12</v>
      </c>
      <c r="G66" s="48">
        <v>5</v>
      </c>
      <c r="H66" s="49">
        <v>10</v>
      </c>
      <c r="I66" s="49">
        <f t="shared" si="22"/>
        <v>6</v>
      </c>
      <c r="J66" s="49">
        <f t="shared" si="23"/>
        <v>20</v>
      </c>
      <c r="K66" s="49">
        <f t="shared" si="3"/>
        <v>542</v>
      </c>
      <c r="L66" s="72">
        <f t="shared" si="9"/>
        <v>64</v>
      </c>
      <c r="M66" s="13">
        <f t="shared" si="21"/>
        <v>2.5420634920634919</v>
      </c>
      <c r="N66" s="12">
        <f t="shared" si="10"/>
        <v>2.3716765569260998</v>
      </c>
      <c r="O66" s="12">
        <f t="shared" si="5"/>
        <v>0.17038693513739211</v>
      </c>
      <c r="P66" s="12">
        <f t="shared" si="6"/>
        <v>2.9031707665513867E-2</v>
      </c>
      <c r="Q66" s="71">
        <v>2.3753968253968254</v>
      </c>
      <c r="R66" s="12"/>
      <c r="S66" s="66"/>
      <c r="T66" s="66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</row>
    <row r="67" spans="1:51">
      <c r="A67" s="47">
        <f t="shared" si="24"/>
        <v>2.5003968253968254</v>
      </c>
      <c r="B67" s="47">
        <f t="shared" si="28"/>
        <v>0.51428571428571435</v>
      </c>
      <c r="C67" s="48">
        <f t="shared" si="25"/>
        <v>5.5</v>
      </c>
      <c r="D67" s="47">
        <f t="shared" si="26"/>
        <v>16</v>
      </c>
      <c r="E67" s="48">
        <f t="shared" si="29"/>
        <v>72</v>
      </c>
      <c r="F67" s="47">
        <f t="shared" si="27"/>
        <v>12</v>
      </c>
      <c r="G67" s="48">
        <v>5</v>
      </c>
      <c r="H67" s="49">
        <v>10</v>
      </c>
      <c r="I67" s="49">
        <f t="shared" si="22"/>
        <v>5.5</v>
      </c>
      <c r="J67" s="49">
        <f t="shared" si="23"/>
        <v>20</v>
      </c>
      <c r="K67" s="49">
        <f t="shared" si="3"/>
        <v>572</v>
      </c>
      <c r="L67" s="72">
        <f t="shared" si="9"/>
        <v>65</v>
      </c>
      <c r="M67" s="13">
        <f t="shared" si="21"/>
        <v>2.6462301587301584</v>
      </c>
      <c r="N67" s="12">
        <f t="shared" si="10"/>
        <v>2.3716765569260998</v>
      </c>
      <c r="O67" s="12">
        <f t="shared" si="5"/>
        <v>0.27455360180405863</v>
      </c>
      <c r="P67" s="12">
        <f t="shared" si="6"/>
        <v>7.5379680263581592E-2</v>
      </c>
      <c r="Q67" s="71">
        <v>2.380227743271222</v>
      </c>
      <c r="R67" s="12"/>
      <c r="S67" s="66"/>
      <c r="T67" s="66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</row>
    <row r="68" spans="1:51">
      <c r="A68" s="51">
        <f t="shared" si="24"/>
        <v>2.6045634920634919</v>
      </c>
      <c r="B68" s="51">
        <f t="shared" si="28"/>
        <v>0.51428571428571435</v>
      </c>
      <c r="C68" s="52">
        <f t="shared" si="25"/>
        <v>6</v>
      </c>
      <c r="D68" s="51">
        <f t="shared" si="26"/>
        <v>16</v>
      </c>
      <c r="E68" s="52">
        <f t="shared" si="29"/>
        <v>72</v>
      </c>
      <c r="F68" s="51">
        <f t="shared" si="27"/>
        <v>12</v>
      </c>
      <c r="G68" s="52">
        <v>5</v>
      </c>
      <c r="H68" s="53">
        <v>10</v>
      </c>
      <c r="I68" s="53">
        <f t="shared" si="22"/>
        <v>5</v>
      </c>
      <c r="J68" s="53">
        <f t="shared" si="23"/>
        <v>20</v>
      </c>
      <c r="K68" s="53">
        <f t="shared" ref="K68:K131" si="30">E68*C68+(D68-C68)*F68+G68*H68</f>
        <v>602</v>
      </c>
      <c r="L68" s="72">
        <f t="shared" si="9"/>
        <v>66</v>
      </c>
      <c r="M68" s="13">
        <f t="shared" si="21"/>
        <v>2.1045634920634924</v>
      </c>
      <c r="N68" s="12">
        <f t="shared" si="10"/>
        <v>2.3716765569260998</v>
      </c>
      <c r="O68" s="12">
        <f t="shared" ref="O68:O127" si="31">M68-N68</f>
        <v>-0.26711306486260744</v>
      </c>
      <c r="P68" s="12">
        <f t="shared" ref="P68:P127" si="32">O68*O68</f>
        <v>7.1349389420295534E-2</v>
      </c>
      <c r="Q68" s="71">
        <v>2.3822434607645877</v>
      </c>
      <c r="R68" s="12"/>
      <c r="S68" s="66"/>
      <c r="T68" s="66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</row>
    <row r="69" spans="1:51">
      <c r="A69" s="43">
        <f t="shared" si="24"/>
        <v>2.2295634920634924</v>
      </c>
      <c r="B69" s="43">
        <f t="shared" si="28"/>
        <v>0.51428571428571435</v>
      </c>
      <c r="C69" s="44">
        <f t="shared" si="25"/>
        <v>4</v>
      </c>
      <c r="D69" s="43">
        <f t="shared" si="26"/>
        <v>17</v>
      </c>
      <c r="E69" s="44">
        <f t="shared" si="29"/>
        <v>72</v>
      </c>
      <c r="F69" s="43">
        <f t="shared" si="27"/>
        <v>12</v>
      </c>
      <c r="G69" s="44">
        <v>5</v>
      </c>
      <c r="H69" s="45">
        <v>10</v>
      </c>
      <c r="I69" s="45">
        <f t="shared" si="22"/>
        <v>8</v>
      </c>
      <c r="J69" s="45">
        <f t="shared" si="23"/>
        <v>20</v>
      </c>
      <c r="K69" s="45">
        <f t="shared" si="30"/>
        <v>494</v>
      </c>
      <c r="L69" s="72">
        <f t="shared" ref="L69:L127" si="33">L68+1</f>
        <v>67</v>
      </c>
      <c r="M69" s="13">
        <f t="shared" si="21"/>
        <v>2.2087301587301589</v>
      </c>
      <c r="N69" s="12">
        <f t="shared" ref="N69:N127" si="34">N68</f>
        <v>2.3716765569260998</v>
      </c>
      <c r="O69" s="12">
        <f t="shared" si="31"/>
        <v>-0.16294639819594092</v>
      </c>
      <c r="P69" s="12">
        <f t="shared" si="32"/>
        <v>2.6551528685030138E-2</v>
      </c>
      <c r="Q69" s="71">
        <v>2.3892857142857142</v>
      </c>
      <c r="R69" s="12"/>
      <c r="S69" s="66"/>
      <c r="T69" s="66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</row>
    <row r="70" spans="1:51">
      <c r="A70" s="47">
        <f t="shared" si="24"/>
        <v>2.3337301587301589</v>
      </c>
      <c r="B70" s="47">
        <f t="shared" si="28"/>
        <v>0.51428571428571435</v>
      </c>
      <c r="C70" s="48">
        <f t="shared" si="25"/>
        <v>4.5</v>
      </c>
      <c r="D70" s="47">
        <f t="shared" si="26"/>
        <v>17</v>
      </c>
      <c r="E70" s="48">
        <f t="shared" si="29"/>
        <v>72</v>
      </c>
      <c r="F70" s="47">
        <f t="shared" si="27"/>
        <v>12</v>
      </c>
      <c r="G70" s="48">
        <v>5</v>
      </c>
      <c r="H70" s="49">
        <v>10</v>
      </c>
      <c r="I70" s="49">
        <f t="shared" si="22"/>
        <v>7.5</v>
      </c>
      <c r="J70" s="49">
        <f t="shared" si="23"/>
        <v>20</v>
      </c>
      <c r="K70" s="49">
        <f t="shared" si="30"/>
        <v>524</v>
      </c>
      <c r="L70" s="72">
        <f t="shared" si="33"/>
        <v>68</v>
      </c>
      <c r="M70" s="13">
        <f t="shared" si="21"/>
        <v>2.3128968253968254</v>
      </c>
      <c r="N70" s="12">
        <f t="shared" si="34"/>
        <v>2.3716765569260998</v>
      </c>
      <c r="O70" s="12">
        <f t="shared" si="31"/>
        <v>-5.8779731529274404E-2</v>
      </c>
      <c r="P70" s="12">
        <f t="shared" si="32"/>
        <v>3.4550568386535756E-3</v>
      </c>
      <c r="Q70" s="71">
        <v>2.3892857142857142</v>
      </c>
      <c r="R70" s="12"/>
      <c r="S70" s="66"/>
      <c r="T70" s="66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</row>
    <row r="71" spans="1:51">
      <c r="A71" s="47">
        <f t="shared" si="24"/>
        <v>2.4378968253968254</v>
      </c>
      <c r="B71" s="47">
        <f t="shared" si="28"/>
        <v>0.51428571428571435</v>
      </c>
      <c r="C71" s="48">
        <f t="shared" si="25"/>
        <v>5</v>
      </c>
      <c r="D71" s="47">
        <f t="shared" si="26"/>
        <v>17</v>
      </c>
      <c r="E71" s="48">
        <f t="shared" si="29"/>
        <v>72</v>
      </c>
      <c r="F71" s="47">
        <f t="shared" si="27"/>
        <v>12</v>
      </c>
      <c r="G71" s="48">
        <v>5</v>
      </c>
      <c r="H71" s="49">
        <v>10</v>
      </c>
      <c r="I71" s="49">
        <f t="shared" si="22"/>
        <v>7</v>
      </c>
      <c r="J71" s="49">
        <f t="shared" si="23"/>
        <v>20</v>
      </c>
      <c r="K71" s="49">
        <f t="shared" si="30"/>
        <v>554</v>
      </c>
      <c r="L71" s="72">
        <f t="shared" si="33"/>
        <v>69</v>
      </c>
      <c r="M71" s="13">
        <f t="shared" si="21"/>
        <v>2.4170634920634924</v>
      </c>
      <c r="N71" s="12">
        <f t="shared" si="34"/>
        <v>2.3716765569260998</v>
      </c>
      <c r="O71" s="12">
        <f t="shared" si="31"/>
        <v>4.5386935137392559E-2</v>
      </c>
      <c r="P71" s="12">
        <f t="shared" si="32"/>
        <v>2.0599738811658795E-3</v>
      </c>
      <c r="Q71" s="71">
        <v>2.3962301587301589</v>
      </c>
      <c r="R71" s="12"/>
      <c r="S71" s="66"/>
      <c r="T71" s="66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</row>
    <row r="72" spans="1:51">
      <c r="A72" s="47">
        <f t="shared" si="24"/>
        <v>2.5420634920634919</v>
      </c>
      <c r="B72" s="47">
        <f t="shared" si="28"/>
        <v>0.51428571428571435</v>
      </c>
      <c r="C72" s="48">
        <f t="shared" si="25"/>
        <v>5.5</v>
      </c>
      <c r="D72" s="47">
        <f t="shared" si="26"/>
        <v>17</v>
      </c>
      <c r="E72" s="48">
        <f t="shared" si="29"/>
        <v>72</v>
      </c>
      <c r="F72" s="47">
        <f t="shared" si="27"/>
        <v>12</v>
      </c>
      <c r="G72" s="48">
        <v>5</v>
      </c>
      <c r="H72" s="49">
        <v>10</v>
      </c>
      <c r="I72" s="49">
        <f t="shared" si="22"/>
        <v>6.5</v>
      </c>
      <c r="J72" s="49">
        <f t="shared" si="23"/>
        <v>20</v>
      </c>
      <c r="K72" s="49">
        <f t="shared" si="30"/>
        <v>584</v>
      </c>
      <c r="L72" s="72">
        <f t="shared" si="33"/>
        <v>70</v>
      </c>
      <c r="M72" s="13">
        <f t="shared" si="21"/>
        <v>2.5212301587301589</v>
      </c>
      <c r="N72" s="12">
        <f t="shared" si="34"/>
        <v>2.3716765569260998</v>
      </c>
      <c r="O72" s="12">
        <f t="shared" si="31"/>
        <v>0.14955360180405908</v>
      </c>
      <c r="P72" s="12">
        <f t="shared" si="32"/>
        <v>2.2366279812567062E-2</v>
      </c>
      <c r="Q72" s="71">
        <v>2.3965320910973089</v>
      </c>
      <c r="R72" s="12"/>
      <c r="S72" s="66"/>
      <c r="T72" s="66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</row>
    <row r="73" spans="1:51">
      <c r="A73" s="51">
        <f t="shared" si="24"/>
        <v>2.6462301587301584</v>
      </c>
      <c r="B73" s="51">
        <f t="shared" si="28"/>
        <v>0.51428571428571435</v>
      </c>
      <c r="C73" s="52">
        <f t="shared" si="25"/>
        <v>6</v>
      </c>
      <c r="D73" s="51">
        <f t="shared" si="26"/>
        <v>17</v>
      </c>
      <c r="E73" s="52">
        <f t="shared" si="29"/>
        <v>72</v>
      </c>
      <c r="F73" s="51">
        <f t="shared" si="27"/>
        <v>12</v>
      </c>
      <c r="G73" s="52">
        <v>5</v>
      </c>
      <c r="H73" s="53">
        <v>10</v>
      </c>
      <c r="I73" s="53">
        <f t="shared" si="22"/>
        <v>6</v>
      </c>
      <c r="J73" s="53">
        <f t="shared" si="23"/>
        <v>20</v>
      </c>
      <c r="K73" s="53">
        <f t="shared" si="30"/>
        <v>614</v>
      </c>
      <c r="L73" s="72">
        <f t="shared" si="33"/>
        <v>71</v>
      </c>
      <c r="M73" s="13">
        <f t="shared" si="21"/>
        <v>2.0628968253968254</v>
      </c>
      <c r="N73" s="12">
        <f t="shared" si="34"/>
        <v>2.3716765569260998</v>
      </c>
      <c r="O73" s="12">
        <f t="shared" si="31"/>
        <v>-0.3087797315292744</v>
      </c>
      <c r="P73" s="12">
        <f t="shared" si="32"/>
        <v>9.5344922603290777E-2</v>
      </c>
      <c r="Q73" s="71">
        <v>2.4039915966386554</v>
      </c>
      <c r="R73" s="12"/>
      <c r="S73" s="66"/>
      <c r="T73" s="66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</row>
    <row r="74" spans="1:51">
      <c r="A74" s="43">
        <f t="shared" si="24"/>
        <v>2.1045634920634924</v>
      </c>
      <c r="B74" s="43">
        <f t="shared" si="28"/>
        <v>0.51428571428571435</v>
      </c>
      <c r="C74" s="44">
        <f t="shared" si="25"/>
        <v>4</v>
      </c>
      <c r="D74" s="43">
        <f t="shared" si="26"/>
        <v>14</v>
      </c>
      <c r="E74" s="44">
        <f t="shared" si="29"/>
        <v>72</v>
      </c>
      <c r="F74" s="43">
        <f t="shared" si="27"/>
        <v>12</v>
      </c>
      <c r="G74" s="44">
        <v>5</v>
      </c>
      <c r="H74" s="45">
        <v>10</v>
      </c>
      <c r="I74" s="45">
        <f t="shared" si="22"/>
        <v>5</v>
      </c>
      <c r="J74" s="45">
        <f t="shared" si="23"/>
        <v>20</v>
      </c>
      <c r="K74" s="45">
        <f t="shared" si="30"/>
        <v>458</v>
      </c>
      <c r="L74" s="72">
        <f t="shared" si="33"/>
        <v>72</v>
      </c>
      <c r="M74" s="13">
        <f t="shared" si="21"/>
        <v>2.1670634920634924</v>
      </c>
      <c r="N74" s="12">
        <f t="shared" si="34"/>
        <v>2.3716765569260998</v>
      </c>
      <c r="O74" s="12">
        <f t="shared" si="31"/>
        <v>-0.20461306486260744</v>
      </c>
      <c r="P74" s="12">
        <f t="shared" si="32"/>
        <v>4.1866506312469597E-2</v>
      </c>
      <c r="Q74" s="71">
        <v>2.4051307847082497</v>
      </c>
      <c r="R74" s="12"/>
      <c r="S74" s="66"/>
      <c r="T74" s="66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</row>
    <row r="75" spans="1:51">
      <c r="A75" s="47">
        <f t="shared" si="24"/>
        <v>2.2087301587301589</v>
      </c>
      <c r="B75" s="47">
        <f t="shared" si="28"/>
        <v>0.51428571428571435</v>
      </c>
      <c r="C75" s="48">
        <f t="shared" si="25"/>
        <v>4.5</v>
      </c>
      <c r="D75" s="47">
        <f t="shared" si="26"/>
        <v>14</v>
      </c>
      <c r="E75" s="48">
        <f t="shared" si="29"/>
        <v>72</v>
      </c>
      <c r="F75" s="47">
        <f t="shared" si="27"/>
        <v>12</v>
      </c>
      <c r="G75" s="48">
        <v>5</v>
      </c>
      <c r="H75" s="49">
        <v>10</v>
      </c>
      <c r="I75" s="49">
        <f t="shared" si="22"/>
        <v>4.5</v>
      </c>
      <c r="J75" s="49">
        <f t="shared" si="23"/>
        <v>20</v>
      </c>
      <c r="K75" s="49">
        <f t="shared" si="30"/>
        <v>488</v>
      </c>
      <c r="L75" s="72">
        <f t="shared" si="33"/>
        <v>73</v>
      </c>
      <c r="M75" s="13">
        <f t="shared" si="21"/>
        <v>2.2712301587301589</v>
      </c>
      <c r="N75" s="12">
        <f t="shared" si="34"/>
        <v>2.3716765569260998</v>
      </c>
      <c r="O75" s="12">
        <f t="shared" si="31"/>
        <v>-0.10044639819594092</v>
      </c>
      <c r="P75" s="12">
        <f t="shared" si="32"/>
        <v>1.0089478910537525E-2</v>
      </c>
      <c r="Q75" s="71">
        <v>2.4142857142857141</v>
      </c>
      <c r="R75" s="12"/>
      <c r="S75" s="66"/>
      <c r="T75" s="66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</row>
    <row r="76" spans="1:51">
      <c r="A76" s="47">
        <f t="shared" si="24"/>
        <v>2.3128968253968254</v>
      </c>
      <c r="B76" s="47">
        <f t="shared" si="28"/>
        <v>0.51428571428571435</v>
      </c>
      <c r="C76" s="48">
        <f t="shared" si="25"/>
        <v>5</v>
      </c>
      <c r="D76" s="47">
        <f t="shared" si="26"/>
        <v>14</v>
      </c>
      <c r="E76" s="48">
        <f t="shared" si="29"/>
        <v>72</v>
      </c>
      <c r="F76" s="47">
        <f t="shared" si="27"/>
        <v>12</v>
      </c>
      <c r="G76" s="48">
        <v>5</v>
      </c>
      <c r="H76" s="49">
        <v>10</v>
      </c>
      <c r="I76" s="49">
        <f t="shared" si="22"/>
        <v>4</v>
      </c>
      <c r="J76" s="49">
        <f t="shared" si="23"/>
        <v>20</v>
      </c>
      <c r="K76" s="49">
        <f t="shared" si="30"/>
        <v>518</v>
      </c>
      <c r="L76" s="72">
        <f t="shared" si="33"/>
        <v>74</v>
      </c>
      <c r="M76" s="13">
        <f t="shared" si="21"/>
        <v>2.3753968253968254</v>
      </c>
      <c r="N76" s="12">
        <f t="shared" si="34"/>
        <v>2.3716765569260998</v>
      </c>
      <c r="O76" s="12">
        <f t="shared" si="31"/>
        <v>3.7202684707255962E-3</v>
      </c>
      <c r="P76" s="12">
        <f t="shared" si="32"/>
        <v>1.3840397494274966E-5</v>
      </c>
      <c r="Q76" s="71">
        <v>2.4170634920634924</v>
      </c>
      <c r="R76" s="12"/>
      <c r="S76" s="66"/>
      <c r="T76" s="66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</row>
    <row r="77" spans="1:51">
      <c r="A77" s="47">
        <f t="shared" si="24"/>
        <v>2.4170634920634924</v>
      </c>
      <c r="B77" s="47">
        <f t="shared" si="28"/>
        <v>0.51428571428571435</v>
      </c>
      <c r="C77" s="48">
        <f t="shared" si="25"/>
        <v>5.5</v>
      </c>
      <c r="D77" s="47">
        <f t="shared" si="26"/>
        <v>14</v>
      </c>
      <c r="E77" s="48">
        <f t="shared" si="29"/>
        <v>72</v>
      </c>
      <c r="F77" s="47">
        <f t="shared" si="27"/>
        <v>12</v>
      </c>
      <c r="G77" s="48">
        <v>5</v>
      </c>
      <c r="H77" s="49">
        <v>10</v>
      </c>
      <c r="I77" s="49">
        <f t="shared" si="22"/>
        <v>3.5</v>
      </c>
      <c r="J77" s="49">
        <f t="shared" si="23"/>
        <v>20</v>
      </c>
      <c r="K77" s="49">
        <f t="shared" si="30"/>
        <v>548</v>
      </c>
      <c r="L77" s="72">
        <f t="shared" si="33"/>
        <v>75</v>
      </c>
      <c r="M77" s="13">
        <f t="shared" si="21"/>
        <v>2.4795634920634924</v>
      </c>
      <c r="N77" s="12">
        <f t="shared" si="34"/>
        <v>2.3716765569260998</v>
      </c>
      <c r="O77" s="12">
        <f t="shared" si="31"/>
        <v>0.10788693513739256</v>
      </c>
      <c r="P77" s="12">
        <f t="shared" si="32"/>
        <v>1.1639590773339949E-2</v>
      </c>
      <c r="Q77" s="71">
        <v>2.423706004140787</v>
      </c>
      <c r="R77" s="12"/>
      <c r="S77" s="66"/>
      <c r="T77" s="66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</row>
    <row r="78" spans="1:51">
      <c r="A78" s="51">
        <f t="shared" si="24"/>
        <v>2.5212301587301589</v>
      </c>
      <c r="B78" s="51">
        <f t="shared" si="28"/>
        <v>0.51428571428571435</v>
      </c>
      <c r="C78" s="52">
        <f t="shared" si="25"/>
        <v>6</v>
      </c>
      <c r="D78" s="51">
        <f t="shared" si="26"/>
        <v>14</v>
      </c>
      <c r="E78" s="52">
        <f t="shared" si="29"/>
        <v>72</v>
      </c>
      <c r="F78" s="51">
        <f t="shared" si="27"/>
        <v>12</v>
      </c>
      <c r="G78" s="52">
        <v>5</v>
      </c>
      <c r="H78" s="53">
        <v>10</v>
      </c>
      <c r="I78" s="53">
        <f t="shared" si="22"/>
        <v>3</v>
      </c>
      <c r="J78" s="53">
        <f t="shared" si="23"/>
        <v>20</v>
      </c>
      <c r="K78" s="53">
        <f t="shared" si="30"/>
        <v>578</v>
      </c>
      <c r="L78" s="72">
        <f t="shared" si="33"/>
        <v>76</v>
      </c>
      <c r="M78" s="13">
        <f t="shared" ref="M78:M102" si="35">A87</f>
        <v>2.173706004140787</v>
      </c>
      <c r="N78" s="12">
        <f t="shared" si="34"/>
        <v>2.3716765569260998</v>
      </c>
      <c r="O78" s="12">
        <f t="shared" si="31"/>
        <v>-0.19797055278531284</v>
      </c>
      <c r="P78" s="12">
        <f t="shared" si="32"/>
        <v>3.9192339770122334E-2</v>
      </c>
      <c r="Q78" s="71">
        <v>2.4244969818913482</v>
      </c>
      <c r="R78" s="12"/>
      <c r="S78" s="66"/>
      <c r="T78" s="66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</row>
    <row r="79" spans="1:51">
      <c r="A79" s="43">
        <f t="shared" si="24"/>
        <v>2.0628968253968254</v>
      </c>
      <c r="B79" s="43">
        <f t="shared" si="28"/>
        <v>0.51428571428571435</v>
      </c>
      <c r="C79" s="44">
        <f t="shared" si="25"/>
        <v>4</v>
      </c>
      <c r="D79" s="43">
        <f t="shared" si="26"/>
        <v>13</v>
      </c>
      <c r="E79" s="44">
        <f t="shared" si="29"/>
        <v>72</v>
      </c>
      <c r="F79" s="43">
        <f t="shared" si="27"/>
        <v>12</v>
      </c>
      <c r="G79" s="44">
        <v>5</v>
      </c>
      <c r="H79" s="45">
        <v>10</v>
      </c>
      <c r="I79" s="45">
        <f t="shared" si="22"/>
        <v>4</v>
      </c>
      <c r="J79" s="45">
        <f t="shared" si="23"/>
        <v>20</v>
      </c>
      <c r="K79" s="45">
        <f t="shared" si="30"/>
        <v>446</v>
      </c>
      <c r="L79" s="72">
        <f t="shared" si="33"/>
        <v>77</v>
      </c>
      <c r="M79" s="13">
        <f t="shared" si="35"/>
        <v>2.2769668737060043</v>
      </c>
      <c r="N79" s="12">
        <f t="shared" si="34"/>
        <v>2.3716765569260998</v>
      </c>
      <c r="O79" s="12">
        <f t="shared" si="31"/>
        <v>-9.4709683220095542E-2</v>
      </c>
      <c r="P79" s="12">
        <f t="shared" si="32"/>
        <v>8.9699240956508473E-3</v>
      </c>
      <c r="Q79" s="71">
        <v>2.4321428571428574</v>
      </c>
      <c r="R79" s="12"/>
      <c r="S79" s="66"/>
      <c r="T79" s="66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</row>
    <row r="80" spans="1:51">
      <c r="A80" s="47">
        <f t="shared" si="24"/>
        <v>2.1670634920634924</v>
      </c>
      <c r="B80" s="47">
        <f t="shared" si="28"/>
        <v>0.51428571428571435</v>
      </c>
      <c r="C80" s="48">
        <f t="shared" si="25"/>
        <v>4.5</v>
      </c>
      <c r="D80" s="47">
        <f t="shared" si="26"/>
        <v>13</v>
      </c>
      <c r="E80" s="48">
        <f t="shared" si="29"/>
        <v>72</v>
      </c>
      <c r="F80" s="47">
        <f t="shared" si="27"/>
        <v>12</v>
      </c>
      <c r="G80" s="48">
        <v>5</v>
      </c>
      <c r="H80" s="49">
        <v>10</v>
      </c>
      <c r="I80" s="49">
        <f t="shared" si="22"/>
        <v>3.5</v>
      </c>
      <c r="J80" s="49">
        <f t="shared" si="23"/>
        <v>20</v>
      </c>
      <c r="K80" s="49">
        <f t="shared" si="30"/>
        <v>476</v>
      </c>
      <c r="L80" s="72">
        <f t="shared" si="33"/>
        <v>78</v>
      </c>
      <c r="M80" s="13">
        <f t="shared" si="35"/>
        <v>2.380227743271222</v>
      </c>
      <c r="N80" s="12">
        <f t="shared" si="34"/>
        <v>2.3716765569260998</v>
      </c>
      <c r="O80" s="12">
        <f t="shared" si="31"/>
        <v>8.551186345122197E-3</v>
      </c>
      <c r="P80" s="12">
        <f t="shared" si="32"/>
        <v>7.3122787909004312E-5</v>
      </c>
      <c r="Q80" s="71">
        <v>2.4334033613445376</v>
      </c>
      <c r="R80" s="12"/>
      <c r="S80" s="66"/>
      <c r="T80" s="66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</row>
    <row r="81" spans="1:51">
      <c r="A81" s="47">
        <f t="shared" si="24"/>
        <v>2.2712301587301589</v>
      </c>
      <c r="B81" s="47">
        <f t="shared" si="28"/>
        <v>0.51428571428571435</v>
      </c>
      <c r="C81" s="48">
        <f t="shared" si="25"/>
        <v>5</v>
      </c>
      <c r="D81" s="47">
        <f t="shared" si="26"/>
        <v>13</v>
      </c>
      <c r="E81" s="48">
        <f t="shared" si="29"/>
        <v>72</v>
      </c>
      <c r="F81" s="47">
        <f t="shared" si="27"/>
        <v>12</v>
      </c>
      <c r="G81" s="48">
        <v>5</v>
      </c>
      <c r="H81" s="49">
        <v>10</v>
      </c>
      <c r="I81" s="49">
        <f t="shared" si="22"/>
        <v>3</v>
      </c>
      <c r="J81" s="49">
        <f t="shared" si="23"/>
        <v>20</v>
      </c>
      <c r="K81" s="49">
        <f t="shared" si="30"/>
        <v>506</v>
      </c>
      <c r="L81" s="72">
        <f t="shared" si="33"/>
        <v>79</v>
      </c>
      <c r="M81" s="13">
        <f t="shared" si="35"/>
        <v>2.4834886128364393</v>
      </c>
      <c r="N81" s="12">
        <f t="shared" si="34"/>
        <v>2.3716765569260998</v>
      </c>
      <c r="O81" s="12">
        <f t="shared" si="31"/>
        <v>0.11181205591033949</v>
      </c>
      <c r="P81" s="12">
        <f t="shared" si="32"/>
        <v>1.2501935846896885E-2</v>
      </c>
      <c r="Q81" s="71">
        <v>2.4378968253968254</v>
      </c>
      <c r="R81" s="12"/>
      <c r="S81" s="66"/>
      <c r="T81" s="66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</row>
    <row r="82" spans="1:51">
      <c r="A82" s="47">
        <f t="shared" si="24"/>
        <v>2.3753968253968254</v>
      </c>
      <c r="B82" s="47">
        <f t="shared" si="28"/>
        <v>0.51428571428571435</v>
      </c>
      <c r="C82" s="48">
        <f t="shared" si="25"/>
        <v>5.5</v>
      </c>
      <c r="D82" s="47">
        <f t="shared" si="26"/>
        <v>13</v>
      </c>
      <c r="E82" s="48">
        <f t="shared" si="29"/>
        <v>72</v>
      </c>
      <c r="F82" s="47">
        <f t="shared" si="27"/>
        <v>12</v>
      </c>
      <c r="G82" s="48">
        <v>5</v>
      </c>
      <c r="H82" s="49">
        <v>10</v>
      </c>
      <c r="I82" s="49">
        <f t="shared" si="22"/>
        <v>2.5</v>
      </c>
      <c r="J82" s="49">
        <f t="shared" si="23"/>
        <v>20</v>
      </c>
      <c r="K82" s="49">
        <f t="shared" si="30"/>
        <v>536</v>
      </c>
      <c r="L82" s="72">
        <f t="shared" si="33"/>
        <v>80</v>
      </c>
      <c r="M82" s="13">
        <f t="shared" si="35"/>
        <v>2.5867494824016561</v>
      </c>
      <c r="N82" s="12">
        <f t="shared" si="34"/>
        <v>2.3716765569260998</v>
      </c>
      <c r="O82" s="12">
        <f t="shared" si="31"/>
        <v>0.21507292547555634</v>
      </c>
      <c r="P82" s="12">
        <f t="shared" si="32"/>
        <v>4.6256363272614211E-2</v>
      </c>
      <c r="Q82" s="71">
        <v>2.4400103519668739</v>
      </c>
      <c r="R82" s="12"/>
      <c r="S82" s="66"/>
      <c r="T82" s="66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</row>
    <row r="83" spans="1:51">
      <c r="A83" s="51">
        <f t="shared" si="24"/>
        <v>2.4795634920634924</v>
      </c>
      <c r="B83" s="51">
        <f t="shared" si="28"/>
        <v>0.51428571428571435</v>
      </c>
      <c r="C83" s="52">
        <f t="shared" si="25"/>
        <v>6</v>
      </c>
      <c r="D83" s="51">
        <f t="shared" si="26"/>
        <v>13</v>
      </c>
      <c r="E83" s="52">
        <f t="shared" si="29"/>
        <v>72</v>
      </c>
      <c r="F83" s="51">
        <f t="shared" si="27"/>
        <v>12</v>
      </c>
      <c r="G83" s="52">
        <v>5</v>
      </c>
      <c r="H83" s="53">
        <v>10</v>
      </c>
      <c r="I83" s="53">
        <f t="shared" si="22"/>
        <v>2</v>
      </c>
      <c r="J83" s="53">
        <f t="shared" si="23"/>
        <v>20</v>
      </c>
      <c r="K83" s="53">
        <f t="shared" si="30"/>
        <v>566</v>
      </c>
      <c r="L83" s="72">
        <f t="shared" si="33"/>
        <v>81</v>
      </c>
      <c r="M83" s="13">
        <f t="shared" si="35"/>
        <v>2.2171842650103519</v>
      </c>
      <c r="N83" s="12">
        <f t="shared" si="34"/>
        <v>2.3716765569260998</v>
      </c>
      <c r="O83" s="12">
        <f t="shared" si="31"/>
        <v>-0.15449229191574787</v>
      </c>
      <c r="P83" s="12">
        <f t="shared" si="32"/>
        <v>2.3867868261380654E-2</v>
      </c>
      <c r="Q83" s="71">
        <v>2.4473843058350107</v>
      </c>
      <c r="R83" s="12"/>
      <c r="S83" s="66"/>
      <c r="T83" s="66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</row>
    <row r="84" spans="1:51">
      <c r="A84" s="56"/>
      <c r="B84" s="56"/>
      <c r="C84" s="56"/>
      <c r="D84" s="55"/>
      <c r="E84" s="56"/>
      <c r="F84" s="56"/>
      <c r="G84" s="56"/>
      <c r="H84" s="56"/>
      <c r="I84" s="56"/>
      <c r="J84" s="57"/>
      <c r="K84" s="49"/>
      <c r="L84" s="72">
        <f t="shared" si="33"/>
        <v>82</v>
      </c>
      <c r="M84" s="13">
        <f t="shared" si="35"/>
        <v>2.3204451345755697</v>
      </c>
      <c r="N84" s="12">
        <f t="shared" si="34"/>
        <v>2.3716765569260998</v>
      </c>
      <c r="O84" s="12">
        <f t="shared" si="31"/>
        <v>-5.1231422350530131E-2</v>
      </c>
      <c r="P84" s="12">
        <f t="shared" si="32"/>
        <v>2.6246586360583984E-3</v>
      </c>
      <c r="Q84" s="71">
        <v>2.4481092436974792</v>
      </c>
      <c r="R84" s="12"/>
      <c r="S84" s="66"/>
      <c r="T84" s="66"/>
    </row>
    <row r="85" spans="1:51">
      <c r="A85" s="34" t="s">
        <v>8</v>
      </c>
      <c r="B85" s="35" t="s">
        <v>6</v>
      </c>
      <c r="C85" s="36" t="s">
        <v>21</v>
      </c>
      <c r="D85" s="34" t="s">
        <v>0</v>
      </c>
      <c r="E85" s="34" t="s">
        <v>1</v>
      </c>
      <c r="F85" s="34" t="s">
        <v>22</v>
      </c>
      <c r="G85" s="37" t="s">
        <v>23</v>
      </c>
      <c r="H85" s="37" t="s">
        <v>24</v>
      </c>
      <c r="I85" s="37" t="s">
        <v>25</v>
      </c>
      <c r="J85" s="37" t="s">
        <v>26</v>
      </c>
      <c r="K85" s="37" t="s">
        <v>2</v>
      </c>
      <c r="L85" s="72">
        <f t="shared" si="33"/>
        <v>83</v>
      </c>
      <c r="M85" s="13">
        <f t="shared" si="35"/>
        <v>2.423706004140787</v>
      </c>
      <c r="N85" s="12">
        <f t="shared" si="34"/>
        <v>2.3716765569260998</v>
      </c>
      <c r="O85" s="12">
        <f t="shared" si="31"/>
        <v>5.2029447214687163E-2</v>
      </c>
      <c r="P85" s="12">
        <f t="shared" si="32"/>
        <v>2.7070633774659179E-3</v>
      </c>
      <c r="Q85" s="71">
        <v>2.4571428571428573</v>
      </c>
      <c r="R85" s="12"/>
      <c r="S85" s="66"/>
      <c r="T85" s="66"/>
    </row>
    <row r="86" spans="1:51">
      <c r="A86" s="38" t="s">
        <v>27</v>
      </c>
      <c r="B86" s="39" t="s">
        <v>27</v>
      </c>
      <c r="C86" s="40" t="s">
        <v>3</v>
      </c>
      <c r="D86" s="41" t="s">
        <v>3</v>
      </c>
      <c r="E86" s="41" t="s">
        <v>3</v>
      </c>
      <c r="F86" s="58" t="s">
        <v>3</v>
      </c>
      <c r="G86" s="42" t="s">
        <v>3</v>
      </c>
      <c r="H86" s="42" t="s">
        <v>3</v>
      </c>
      <c r="I86" s="42" t="s">
        <v>3</v>
      </c>
      <c r="J86" s="42" t="s">
        <v>3</v>
      </c>
      <c r="K86" s="42" t="s">
        <v>28</v>
      </c>
      <c r="L86" s="72">
        <f t="shared" si="33"/>
        <v>84</v>
      </c>
      <c r="M86" s="13">
        <f t="shared" si="35"/>
        <v>2.5269668737060043</v>
      </c>
      <c r="N86" s="12">
        <f t="shared" si="34"/>
        <v>2.3716765569260998</v>
      </c>
      <c r="O86" s="12">
        <f t="shared" si="31"/>
        <v>0.15529031677990446</v>
      </c>
      <c r="P86" s="12">
        <f t="shared" si="32"/>
        <v>2.4115082485603075E-2</v>
      </c>
      <c r="Q86" s="71">
        <v>2.4587301587301589</v>
      </c>
      <c r="R86" s="12"/>
      <c r="S86" s="66"/>
      <c r="T86" s="66"/>
    </row>
    <row r="87" spans="1:51">
      <c r="A87" s="43">
        <f>(K87/10000*2500)/(E87/100)*10/1000+B87</f>
        <v>2.173706004140787</v>
      </c>
      <c r="B87" s="43">
        <f>I145</f>
        <v>0.51428571428571435</v>
      </c>
      <c r="C87" s="44">
        <f>C59</f>
        <v>4</v>
      </c>
      <c r="D87" s="43">
        <f>D3</f>
        <v>15</v>
      </c>
      <c r="E87" s="44">
        <f>E3-1</f>
        <v>69</v>
      </c>
      <c r="F87" s="43">
        <f>F3</f>
        <v>12</v>
      </c>
      <c r="G87" s="44">
        <v>5</v>
      </c>
      <c r="H87" s="45">
        <v>10</v>
      </c>
      <c r="I87" s="45">
        <f t="shared" ref="I87:I111" si="36">D87-C87-G87</f>
        <v>6</v>
      </c>
      <c r="J87" s="45">
        <f t="shared" ref="J87:J111" si="37">(E87-2*H87-F87)/2</f>
        <v>18.5</v>
      </c>
      <c r="K87" s="45">
        <f t="shared" si="30"/>
        <v>458</v>
      </c>
      <c r="L87" s="72">
        <f t="shared" si="33"/>
        <v>85</v>
      </c>
      <c r="M87" s="13">
        <f t="shared" si="35"/>
        <v>2.6302277432712216</v>
      </c>
      <c r="N87" s="12">
        <f t="shared" si="34"/>
        <v>2.3716765569260998</v>
      </c>
      <c r="O87" s="12">
        <f t="shared" si="31"/>
        <v>0.25855118634512175</v>
      </c>
      <c r="P87" s="12">
        <f t="shared" si="32"/>
        <v>6.6848715960469873E-2</v>
      </c>
      <c r="Q87" s="71">
        <v>2.4667505030181087</v>
      </c>
      <c r="R87" s="12"/>
      <c r="S87" s="66"/>
      <c r="T87" s="66"/>
    </row>
    <row r="88" spans="1:51">
      <c r="A88" s="47">
        <f t="shared" ref="A88:A111" si="38">(K88/10000*2500)/(E88/100)*10/1000+B88</f>
        <v>2.2769668737060043</v>
      </c>
      <c r="B88" s="47">
        <f>B87</f>
        <v>0.51428571428571435</v>
      </c>
      <c r="C88" s="48">
        <f t="shared" ref="C88:C111" si="39">C60</f>
        <v>4.5</v>
      </c>
      <c r="D88" s="47">
        <f t="shared" ref="D88:D139" si="40">D4</f>
        <v>15</v>
      </c>
      <c r="E88" s="48">
        <f>E87</f>
        <v>69</v>
      </c>
      <c r="F88" s="47">
        <f t="shared" ref="F88:F111" si="41">F4</f>
        <v>12</v>
      </c>
      <c r="G88" s="48">
        <v>5</v>
      </c>
      <c r="H88" s="49">
        <v>10</v>
      </c>
      <c r="I88" s="49">
        <f t="shared" si="36"/>
        <v>5.5</v>
      </c>
      <c r="J88" s="49">
        <f t="shared" si="37"/>
        <v>18.5</v>
      </c>
      <c r="K88" s="49">
        <f t="shared" si="30"/>
        <v>486.5</v>
      </c>
      <c r="L88" s="72">
        <f t="shared" si="33"/>
        <v>86</v>
      </c>
      <c r="M88" s="13">
        <f t="shared" si="35"/>
        <v>2.2606625258799173</v>
      </c>
      <c r="N88" s="12">
        <f t="shared" si="34"/>
        <v>2.3716765569260998</v>
      </c>
      <c r="O88" s="12">
        <f t="shared" si="31"/>
        <v>-0.11101403104618246</v>
      </c>
      <c r="P88" s="12">
        <f t="shared" si="32"/>
        <v>1.2324115089122763E-2</v>
      </c>
      <c r="Q88" s="71">
        <v>2.4671842650103519</v>
      </c>
      <c r="R88" s="12"/>
      <c r="S88" s="66"/>
      <c r="T88" s="66"/>
    </row>
    <row r="89" spans="1:51">
      <c r="A89" s="47">
        <f t="shared" si="38"/>
        <v>2.380227743271222</v>
      </c>
      <c r="B89" s="47">
        <f t="shared" ref="B89:B111" si="42">B88</f>
        <v>0.51428571428571435</v>
      </c>
      <c r="C89" s="48">
        <f t="shared" si="39"/>
        <v>5</v>
      </c>
      <c r="D89" s="47">
        <f t="shared" si="40"/>
        <v>15</v>
      </c>
      <c r="E89" s="48">
        <f t="shared" ref="E89:E111" si="43">E88</f>
        <v>69</v>
      </c>
      <c r="F89" s="47">
        <f t="shared" si="41"/>
        <v>12</v>
      </c>
      <c r="G89" s="48">
        <v>5</v>
      </c>
      <c r="H89" s="49">
        <v>10</v>
      </c>
      <c r="I89" s="49">
        <f t="shared" si="36"/>
        <v>5</v>
      </c>
      <c r="J89" s="49">
        <f t="shared" si="37"/>
        <v>18.5</v>
      </c>
      <c r="K89" s="49">
        <f t="shared" si="30"/>
        <v>515</v>
      </c>
      <c r="L89" s="72">
        <f t="shared" si="33"/>
        <v>87</v>
      </c>
      <c r="M89" s="13">
        <f t="shared" si="35"/>
        <v>2.3639233954451346</v>
      </c>
      <c r="N89" s="12">
        <f t="shared" si="34"/>
        <v>2.3716765569260998</v>
      </c>
      <c r="O89" s="12">
        <f t="shared" si="31"/>
        <v>-7.753161480965165E-3</v>
      </c>
      <c r="P89" s="12">
        <f t="shared" si="32"/>
        <v>6.0111512949921953E-5</v>
      </c>
      <c r="Q89" s="71">
        <v>2.4750000000000001</v>
      </c>
      <c r="R89" s="12"/>
      <c r="S89" s="66"/>
      <c r="T89" s="66"/>
    </row>
    <row r="90" spans="1:51">
      <c r="A90" s="47">
        <f t="shared" si="38"/>
        <v>2.4834886128364393</v>
      </c>
      <c r="B90" s="47">
        <f t="shared" si="42"/>
        <v>0.51428571428571435</v>
      </c>
      <c r="C90" s="48">
        <f t="shared" si="39"/>
        <v>5.5</v>
      </c>
      <c r="D90" s="47">
        <f t="shared" si="40"/>
        <v>15</v>
      </c>
      <c r="E90" s="48">
        <f t="shared" si="43"/>
        <v>69</v>
      </c>
      <c r="F90" s="47">
        <f t="shared" si="41"/>
        <v>12</v>
      </c>
      <c r="G90" s="48">
        <v>5</v>
      </c>
      <c r="H90" s="49">
        <v>10</v>
      </c>
      <c r="I90" s="49">
        <f t="shared" si="36"/>
        <v>4.5</v>
      </c>
      <c r="J90" s="49">
        <f t="shared" si="37"/>
        <v>18.5</v>
      </c>
      <c r="K90" s="49">
        <f t="shared" si="30"/>
        <v>543.5</v>
      </c>
      <c r="L90" s="72">
        <f t="shared" si="33"/>
        <v>88</v>
      </c>
      <c r="M90" s="13">
        <f t="shared" si="35"/>
        <v>2.4671842650103519</v>
      </c>
      <c r="N90" s="12">
        <f t="shared" si="34"/>
        <v>2.3716765569260998</v>
      </c>
      <c r="O90" s="12">
        <f t="shared" si="31"/>
        <v>9.550770808425213E-2</v>
      </c>
      <c r="P90" s="12">
        <f t="shared" si="32"/>
        <v>9.1217223035067203E-3</v>
      </c>
      <c r="Q90" s="71">
        <v>2.477521008403361</v>
      </c>
      <c r="R90" s="12"/>
      <c r="S90" s="66"/>
      <c r="T90" s="66"/>
    </row>
    <row r="91" spans="1:51">
      <c r="A91" s="51">
        <f t="shared" si="38"/>
        <v>2.5867494824016561</v>
      </c>
      <c r="B91" s="51">
        <f t="shared" si="42"/>
        <v>0.51428571428571435</v>
      </c>
      <c r="C91" s="52">
        <f t="shared" si="39"/>
        <v>6</v>
      </c>
      <c r="D91" s="51">
        <f t="shared" si="40"/>
        <v>15</v>
      </c>
      <c r="E91" s="52">
        <f t="shared" si="43"/>
        <v>69</v>
      </c>
      <c r="F91" s="51">
        <f t="shared" si="41"/>
        <v>12</v>
      </c>
      <c r="G91" s="52">
        <v>5</v>
      </c>
      <c r="H91" s="53">
        <v>10</v>
      </c>
      <c r="I91" s="53">
        <f t="shared" si="36"/>
        <v>4</v>
      </c>
      <c r="J91" s="53">
        <f t="shared" si="37"/>
        <v>18.5</v>
      </c>
      <c r="K91" s="53">
        <f t="shared" si="30"/>
        <v>572</v>
      </c>
      <c r="L91" s="72">
        <f t="shared" si="33"/>
        <v>89</v>
      </c>
      <c r="M91" s="13">
        <f t="shared" si="35"/>
        <v>2.5704451345755697</v>
      </c>
      <c r="N91" s="12">
        <f t="shared" si="34"/>
        <v>2.3716765569260998</v>
      </c>
      <c r="O91" s="12">
        <f t="shared" si="31"/>
        <v>0.19876857764946987</v>
      </c>
      <c r="P91" s="12">
        <f t="shared" si="32"/>
        <v>3.950894746079333E-2</v>
      </c>
      <c r="Q91" s="71">
        <v>2.4795634920634924</v>
      </c>
      <c r="R91" s="12"/>
      <c r="S91" s="66"/>
      <c r="T91" s="66"/>
    </row>
    <row r="92" spans="1:51">
      <c r="A92" s="43">
        <f t="shared" si="38"/>
        <v>2.2171842650103519</v>
      </c>
      <c r="B92" s="43">
        <f t="shared" si="42"/>
        <v>0.51428571428571435</v>
      </c>
      <c r="C92" s="44">
        <f t="shared" si="39"/>
        <v>4</v>
      </c>
      <c r="D92" s="43">
        <f t="shared" si="40"/>
        <v>16</v>
      </c>
      <c r="E92" s="44">
        <f t="shared" si="43"/>
        <v>69</v>
      </c>
      <c r="F92" s="43">
        <f t="shared" si="41"/>
        <v>12</v>
      </c>
      <c r="G92" s="44">
        <v>5</v>
      </c>
      <c r="H92" s="45">
        <v>10</v>
      </c>
      <c r="I92" s="45">
        <f t="shared" si="36"/>
        <v>7</v>
      </c>
      <c r="J92" s="45">
        <f t="shared" si="37"/>
        <v>18.5</v>
      </c>
      <c r="K92" s="45">
        <f t="shared" si="30"/>
        <v>470</v>
      </c>
      <c r="L92" s="72">
        <f t="shared" si="33"/>
        <v>90</v>
      </c>
      <c r="M92" s="13">
        <f t="shared" si="35"/>
        <v>2.6737060041407865</v>
      </c>
      <c r="N92" s="12">
        <f t="shared" si="34"/>
        <v>2.3716765569260998</v>
      </c>
      <c r="O92" s="12">
        <f t="shared" si="31"/>
        <v>0.30202944721468672</v>
      </c>
      <c r="P92" s="12">
        <f t="shared" si="32"/>
        <v>9.1221786984809233E-2</v>
      </c>
      <c r="Q92" s="71">
        <v>2.4834886128364393</v>
      </c>
      <c r="R92" s="12"/>
      <c r="S92" s="66"/>
      <c r="T92" s="66"/>
    </row>
    <row r="93" spans="1:51">
      <c r="A93" s="47">
        <f t="shared" si="38"/>
        <v>2.3204451345755697</v>
      </c>
      <c r="B93" s="47">
        <f t="shared" si="42"/>
        <v>0.51428571428571435</v>
      </c>
      <c r="C93" s="48">
        <f t="shared" si="39"/>
        <v>4.5</v>
      </c>
      <c r="D93" s="47">
        <f t="shared" si="40"/>
        <v>16</v>
      </c>
      <c r="E93" s="48">
        <f t="shared" si="43"/>
        <v>69</v>
      </c>
      <c r="F93" s="47">
        <f t="shared" si="41"/>
        <v>12</v>
      </c>
      <c r="G93" s="48">
        <v>5</v>
      </c>
      <c r="H93" s="49">
        <v>10</v>
      </c>
      <c r="I93" s="49">
        <f t="shared" si="36"/>
        <v>6.5</v>
      </c>
      <c r="J93" s="49">
        <f t="shared" si="37"/>
        <v>18.5</v>
      </c>
      <c r="K93" s="49">
        <f t="shared" si="30"/>
        <v>498.5</v>
      </c>
      <c r="L93" s="72">
        <f t="shared" si="33"/>
        <v>91</v>
      </c>
      <c r="M93" s="13">
        <f t="shared" si="35"/>
        <v>2.130227743271222</v>
      </c>
      <c r="N93" s="12">
        <f t="shared" si="34"/>
        <v>2.3716765569260998</v>
      </c>
      <c r="O93" s="12">
        <f t="shared" si="31"/>
        <v>-0.2414488136548778</v>
      </c>
      <c r="P93" s="12">
        <f t="shared" si="32"/>
        <v>5.8297529615347905E-2</v>
      </c>
      <c r="Q93" s="71">
        <v>2.4861167002012072</v>
      </c>
      <c r="R93" s="12"/>
      <c r="S93" s="66"/>
      <c r="T93" s="66"/>
    </row>
    <row r="94" spans="1:51">
      <c r="A94" s="47">
        <f t="shared" si="38"/>
        <v>2.423706004140787</v>
      </c>
      <c r="B94" s="47">
        <f t="shared" si="42"/>
        <v>0.51428571428571435</v>
      </c>
      <c r="C94" s="48">
        <f t="shared" si="39"/>
        <v>5</v>
      </c>
      <c r="D94" s="47">
        <f t="shared" si="40"/>
        <v>16</v>
      </c>
      <c r="E94" s="48">
        <f t="shared" si="43"/>
        <v>69</v>
      </c>
      <c r="F94" s="47">
        <f t="shared" si="41"/>
        <v>12</v>
      </c>
      <c r="G94" s="48">
        <v>5</v>
      </c>
      <c r="H94" s="49">
        <v>10</v>
      </c>
      <c r="I94" s="49">
        <f t="shared" si="36"/>
        <v>6</v>
      </c>
      <c r="J94" s="49">
        <f t="shared" si="37"/>
        <v>18.5</v>
      </c>
      <c r="K94" s="49">
        <f t="shared" si="30"/>
        <v>527</v>
      </c>
      <c r="L94" s="72">
        <f t="shared" si="33"/>
        <v>92</v>
      </c>
      <c r="M94" s="13">
        <f t="shared" si="35"/>
        <v>2.2334886128364393</v>
      </c>
      <c r="N94" s="12">
        <f t="shared" si="34"/>
        <v>2.3716765569260998</v>
      </c>
      <c r="O94" s="12">
        <f t="shared" si="31"/>
        <v>-0.13818794408966051</v>
      </c>
      <c r="P94" s="12">
        <f t="shared" si="32"/>
        <v>1.9095907891727139E-2</v>
      </c>
      <c r="Q94" s="71">
        <v>2.4922268907563025</v>
      </c>
      <c r="R94" s="12"/>
      <c r="S94" s="66"/>
      <c r="T94" s="66"/>
    </row>
    <row r="95" spans="1:51">
      <c r="A95" s="47">
        <f t="shared" si="38"/>
        <v>2.5269668737060043</v>
      </c>
      <c r="B95" s="47">
        <f t="shared" si="42"/>
        <v>0.51428571428571435</v>
      </c>
      <c r="C95" s="48">
        <f t="shared" si="39"/>
        <v>5.5</v>
      </c>
      <c r="D95" s="47">
        <f t="shared" si="40"/>
        <v>16</v>
      </c>
      <c r="E95" s="48">
        <f t="shared" si="43"/>
        <v>69</v>
      </c>
      <c r="F95" s="47">
        <f t="shared" si="41"/>
        <v>12</v>
      </c>
      <c r="G95" s="48">
        <v>5</v>
      </c>
      <c r="H95" s="49">
        <v>10</v>
      </c>
      <c r="I95" s="49">
        <f t="shared" si="36"/>
        <v>5.5</v>
      </c>
      <c r="J95" s="49">
        <f t="shared" si="37"/>
        <v>18.5</v>
      </c>
      <c r="K95" s="49">
        <f t="shared" si="30"/>
        <v>555.5</v>
      </c>
      <c r="L95" s="72">
        <f t="shared" si="33"/>
        <v>93</v>
      </c>
      <c r="M95" s="13">
        <f t="shared" si="35"/>
        <v>2.3367494824016566</v>
      </c>
      <c r="N95" s="12">
        <f t="shared" si="34"/>
        <v>2.3716765569260998</v>
      </c>
      <c r="O95" s="12">
        <f t="shared" si="31"/>
        <v>-3.4927074524443213E-2</v>
      </c>
      <c r="P95" s="12">
        <f t="shared" si="32"/>
        <v>1.2199005348360102E-3</v>
      </c>
      <c r="Q95" s="71">
        <v>2.4928571428571429</v>
      </c>
      <c r="R95" s="12"/>
      <c r="S95" s="66"/>
      <c r="T95" s="66"/>
    </row>
    <row r="96" spans="1:51">
      <c r="A96" s="51">
        <f t="shared" si="38"/>
        <v>2.6302277432712216</v>
      </c>
      <c r="B96" s="51">
        <f t="shared" si="42"/>
        <v>0.51428571428571435</v>
      </c>
      <c r="C96" s="52">
        <f t="shared" si="39"/>
        <v>6</v>
      </c>
      <c r="D96" s="51">
        <f t="shared" si="40"/>
        <v>16</v>
      </c>
      <c r="E96" s="52">
        <f t="shared" si="43"/>
        <v>69</v>
      </c>
      <c r="F96" s="51">
        <f t="shared" si="41"/>
        <v>12</v>
      </c>
      <c r="G96" s="52">
        <v>5</v>
      </c>
      <c r="H96" s="53">
        <v>10</v>
      </c>
      <c r="I96" s="53">
        <f t="shared" si="36"/>
        <v>5</v>
      </c>
      <c r="J96" s="53">
        <f t="shared" si="37"/>
        <v>18.5</v>
      </c>
      <c r="K96" s="53">
        <f t="shared" si="30"/>
        <v>584</v>
      </c>
      <c r="L96" s="72">
        <f t="shared" si="33"/>
        <v>94</v>
      </c>
      <c r="M96" s="13">
        <f t="shared" si="35"/>
        <v>2.4400103519668739</v>
      </c>
      <c r="N96" s="12">
        <f t="shared" si="34"/>
        <v>2.3716765569260998</v>
      </c>
      <c r="O96" s="12">
        <f t="shared" si="31"/>
        <v>6.8333795040774081E-2</v>
      </c>
      <c r="P96" s="12">
        <f t="shared" si="32"/>
        <v>4.6695075446745206E-3</v>
      </c>
      <c r="Q96" s="71">
        <v>2.4997929606625262</v>
      </c>
      <c r="R96" s="12"/>
      <c r="S96" s="66"/>
      <c r="T96" s="66"/>
    </row>
    <row r="97" spans="1:20">
      <c r="A97" s="43">
        <f t="shared" si="38"/>
        <v>2.2606625258799173</v>
      </c>
      <c r="B97" s="43">
        <f t="shared" si="42"/>
        <v>0.51428571428571435</v>
      </c>
      <c r="C97" s="44">
        <f t="shared" si="39"/>
        <v>4</v>
      </c>
      <c r="D97" s="43">
        <f t="shared" si="40"/>
        <v>17</v>
      </c>
      <c r="E97" s="44">
        <f t="shared" si="43"/>
        <v>69</v>
      </c>
      <c r="F97" s="43">
        <f t="shared" si="41"/>
        <v>12</v>
      </c>
      <c r="G97" s="44">
        <v>5</v>
      </c>
      <c r="H97" s="45">
        <v>10</v>
      </c>
      <c r="I97" s="45">
        <f t="shared" si="36"/>
        <v>8</v>
      </c>
      <c r="J97" s="45">
        <f t="shared" si="37"/>
        <v>18.5</v>
      </c>
      <c r="K97" s="45">
        <f t="shared" si="30"/>
        <v>482</v>
      </c>
      <c r="L97" s="72">
        <f t="shared" si="33"/>
        <v>95</v>
      </c>
      <c r="M97" s="13">
        <f t="shared" si="35"/>
        <v>2.5432712215320912</v>
      </c>
      <c r="N97" s="12">
        <f t="shared" si="34"/>
        <v>2.3716765569260998</v>
      </c>
      <c r="O97" s="12">
        <f t="shared" si="31"/>
        <v>0.17159466460599138</v>
      </c>
      <c r="P97" s="12">
        <f t="shared" si="32"/>
        <v>2.9444728921242669E-2</v>
      </c>
      <c r="Q97" s="71">
        <v>2.5003968253968254</v>
      </c>
      <c r="R97" s="12"/>
      <c r="S97" s="66"/>
      <c r="T97" s="66"/>
    </row>
    <row r="98" spans="1:20">
      <c r="A98" s="47">
        <f t="shared" si="38"/>
        <v>2.3639233954451346</v>
      </c>
      <c r="B98" s="47">
        <f t="shared" si="42"/>
        <v>0.51428571428571435</v>
      </c>
      <c r="C98" s="48">
        <f t="shared" si="39"/>
        <v>4.5</v>
      </c>
      <c r="D98" s="47">
        <f t="shared" si="40"/>
        <v>17</v>
      </c>
      <c r="E98" s="48">
        <f t="shared" si="43"/>
        <v>69</v>
      </c>
      <c r="F98" s="47">
        <f t="shared" si="41"/>
        <v>12</v>
      </c>
      <c r="G98" s="48">
        <v>5</v>
      </c>
      <c r="H98" s="49">
        <v>10</v>
      </c>
      <c r="I98" s="49">
        <f t="shared" si="36"/>
        <v>7.5</v>
      </c>
      <c r="J98" s="49">
        <f t="shared" si="37"/>
        <v>18.5</v>
      </c>
      <c r="K98" s="49">
        <f t="shared" si="30"/>
        <v>510.5</v>
      </c>
      <c r="L98" s="72">
        <f t="shared" si="33"/>
        <v>96</v>
      </c>
      <c r="M98" s="13">
        <f t="shared" si="35"/>
        <v>2.0867494824016566</v>
      </c>
      <c r="N98" s="12">
        <f t="shared" si="34"/>
        <v>2.3716765569260998</v>
      </c>
      <c r="O98" s="12">
        <f t="shared" si="31"/>
        <v>-0.28492707452444321</v>
      </c>
      <c r="P98" s="12">
        <f t="shared" si="32"/>
        <v>8.1183437797057612E-2</v>
      </c>
      <c r="Q98" s="71">
        <v>2.5069327731092437</v>
      </c>
      <c r="R98" s="12"/>
      <c r="S98" s="66"/>
      <c r="T98" s="66"/>
    </row>
    <row r="99" spans="1:20">
      <c r="A99" s="47">
        <f t="shared" si="38"/>
        <v>2.4671842650103519</v>
      </c>
      <c r="B99" s="47">
        <f t="shared" si="42"/>
        <v>0.51428571428571435</v>
      </c>
      <c r="C99" s="48">
        <f t="shared" si="39"/>
        <v>5</v>
      </c>
      <c r="D99" s="47">
        <f t="shared" si="40"/>
        <v>17</v>
      </c>
      <c r="E99" s="48">
        <f t="shared" si="43"/>
        <v>69</v>
      </c>
      <c r="F99" s="47">
        <f t="shared" si="41"/>
        <v>12</v>
      </c>
      <c r="G99" s="48">
        <v>5</v>
      </c>
      <c r="H99" s="49">
        <v>10</v>
      </c>
      <c r="I99" s="49">
        <f t="shared" si="36"/>
        <v>7</v>
      </c>
      <c r="J99" s="49">
        <f t="shared" si="37"/>
        <v>18.5</v>
      </c>
      <c r="K99" s="49">
        <f t="shared" si="30"/>
        <v>539</v>
      </c>
      <c r="L99" s="72">
        <f t="shared" si="33"/>
        <v>97</v>
      </c>
      <c r="M99" s="13">
        <f t="shared" si="35"/>
        <v>2.1900103519668739</v>
      </c>
      <c r="N99" s="12">
        <f t="shared" si="34"/>
        <v>2.3716765569260998</v>
      </c>
      <c r="O99" s="12">
        <f t="shared" si="31"/>
        <v>-0.18166620495922592</v>
      </c>
      <c r="P99" s="12">
        <f t="shared" si="32"/>
        <v>3.3002610024287476E-2</v>
      </c>
      <c r="Q99" s="71">
        <v>2.5090040241448697</v>
      </c>
      <c r="R99" s="12"/>
      <c r="S99" s="66"/>
      <c r="T99" s="66"/>
    </row>
    <row r="100" spans="1:20">
      <c r="A100" s="47">
        <f t="shared" si="38"/>
        <v>2.5704451345755697</v>
      </c>
      <c r="B100" s="47">
        <f t="shared" si="42"/>
        <v>0.51428571428571435</v>
      </c>
      <c r="C100" s="48">
        <f t="shared" si="39"/>
        <v>5.5</v>
      </c>
      <c r="D100" s="47">
        <f t="shared" si="40"/>
        <v>17</v>
      </c>
      <c r="E100" s="48">
        <f t="shared" si="43"/>
        <v>69</v>
      </c>
      <c r="F100" s="47">
        <f t="shared" si="41"/>
        <v>12</v>
      </c>
      <c r="G100" s="48">
        <v>5</v>
      </c>
      <c r="H100" s="49">
        <v>10</v>
      </c>
      <c r="I100" s="49">
        <f t="shared" si="36"/>
        <v>6.5</v>
      </c>
      <c r="J100" s="49">
        <f t="shared" si="37"/>
        <v>18.5</v>
      </c>
      <c r="K100" s="49">
        <f t="shared" si="30"/>
        <v>567.5</v>
      </c>
      <c r="L100" s="72">
        <f t="shared" si="33"/>
        <v>98</v>
      </c>
      <c r="M100" s="13">
        <f t="shared" si="35"/>
        <v>2.2932712215320912</v>
      </c>
      <c r="N100" s="12">
        <f t="shared" si="34"/>
        <v>2.3716765569260998</v>
      </c>
      <c r="O100" s="12">
        <f t="shared" si="31"/>
        <v>-7.8405335394008624E-2</v>
      </c>
      <c r="P100" s="12">
        <f t="shared" si="32"/>
        <v>6.1473966182469817E-3</v>
      </c>
      <c r="Q100" s="71">
        <v>2.5178571428571428</v>
      </c>
      <c r="R100" s="12"/>
      <c r="S100" s="66"/>
      <c r="T100" s="66"/>
    </row>
    <row r="101" spans="1:20">
      <c r="A101" s="51">
        <f t="shared" si="38"/>
        <v>2.6737060041407865</v>
      </c>
      <c r="B101" s="51">
        <f t="shared" si="42"/>
        <v>0.51428571428571435</v>
      </c>
      <c r="C101" s="52">
        <f t="shared" si="39"/>
        <v>6</v>
      </c>
      <c r="D101" s="51">
        <f t="shared" si="40"/>
        <v>17</v>
      </c>
      <c r="E101" s="52">
        <f t="shared" si="43"/>
        <v>69</v>
      </c>
      <c r="F101" s="51">
        <f t="shared" si="41"/>
        <v>12</v>
      </c>
      <c r="G101" s="52">
        <v>5</v>
      </c>
      <c r="H101" s="53">
        <v>10</v>
      </c>
      <c r="I101" s="53">
        <f t="shared" si="36"/>
        <v>6</v>
      </c>
      <c r="J101" s="53">
        <f t="shared" si="37"/>
        <v>18.5</v>
      </c>
      <c r="K101" s="53">
        <f t="shared" si="30"/>
        <v>596</v>
      </c>
      <c r="L101" s="72">
        <f t="shared" si="33"/>
        <v>99</v>
      </c>
      <c r="M101" s="13">
        <f t="shared" si="35"/>
        <v>2.3965320910973089</v>
      </c>
      <c r="N101" s="12">
        <f t="shared" si="34"/>
        <v>2.3716765569260998</v>
      </c>
      <c r="O101" s="12">
        <f t="shared" si="31"/>
        <v>2.4855534171209115E-2</v>
      </c>
      <c r="P101" s="12">
        <f t="shared" si="32"/>
        <v>6.1779757893614393E-4</v>
      </c>
      <c r="Q101" s="71">
        <v>2.5212301587301589</v>
      </c>
      <c r="R101" s="12"/>
      <c r="S101" s="66"/>
      <c r="T101" s="66"/>
    </row>
    <row r="102" spans="1:20">
      <c r="A102" s="43">
        <f t="shared" si="38"/>
        <v>2.130227743271222</v>
      </c>
      <c r="B102" s="43">
        <f t="shared" si="42"/>
        <v>0.51428571428571435</v>
      </c>
      <c r="C102" s="44">
        <f t="shared" si="39"/>
        <v>4</v>
      </c>
      <c r="D102" s="43">
        <f t="shared" si="40"/>
        <v>14</v>
      </c>
      <c r="E102" s="44">
        <f t="shared" si="43"/>
        <v>69</v>
      </c>
      <c r="F102" s="43">
        <f t="shared" si="41"/>
        <v>12</v>
      </c>
      <c r="G102" s="44">
        <v>5</v>
      </c>
      <c r="H102" s="45">
        <v>10</v>
      </c>
      <c r="I102" s="45">
        <f t="shared" si="36"/>
        <v>5</v>
      </c>
      <c r="J102" s="45">
        <f t="shared" si="37"/>
        <v>18.5</v>
      </c>
      <c r="K102" s="45">
        <f t="shared" si="30"/>
        <v>446</v>
      </c>
      <c r="L102" s="72">
        <f t="shared" si="33"/>
        <v>100</v>
      </c>
      <c r="M102" s="13">
        <f t="shared" si="35"/>
        <v>2.4997929606625262</v>
      </c>
      <c r="N102" s="12">
        <f t="shared" si="34"/>
        <v>2.3716765569260998</v>
      </c>
      <c r="O102" s="12">
        <f t="shared" si="31"/>
        <v>0.12811640373642641</v>
      </c>
      <c r="P102" s="12">
        <f t="shared" si="32"/>
        <v>1.6413812906355015E-2</v>
      </c>
      <c r="Q102" s="71">
        <v>2.5269668737060043</v>
      </c>
      <c r="R102" s="12"/>
      <c r="S102" s="66"/>
      <c r="T102" s="66"/>
    </row>
    <row r="103" spans="1:20">
      <c r="A103" s="47">
        <f t="shared" si="38"/>
        <v>2.2334886128364393</v>
      </c>
      <c r="B103" s="47">
        <f t="shared" si="42"/>
        <v>0.51428571428571435</v>
      </c>
      <c r="C103" s="48">
        <f t="shared" si="39"/>
        <v>4.5</v>
      </c>
      <c r="D103" s="47">
        <f t="shared" si="40"/>
        <v>14</v>
      </c>
      <c r="E103" s="48">
        <f t="shared" si="43"/>
        <v>69</v>
      </c>
      <c r="F103" s="47">
        <f t="shared" si="41"/>
        <v>12</v>
      </c>
      <c r="G103" s="48">
        <v>5</v>
      </c>
      <c r="H103" s="49">
        <v>10</v>
      </c>
      <c r="I103" s="49">
        <f t="shared" si="36"/>
        <v>4.5</v>
      </c>
      <c r="J103" s="49">
        <f t="shared" si="37"/>
        <v>18.5</v>
      </c>
      <c r="K103" s="49">
        <f t="shared" si="30"/>
        <v>474.5</v>
      </c>
      <c r="L103" s="72">
        <f t="shared" si="33"/>
        <v>101</v>
      </c>
      <c r="M103" s="13">
        <f t="shared" ref="M103:M127" si="44">A115</f>
        <v>2.1834033613445376</v>
      </c>
      <c r="N103" s="12">
        <f t="shared" si="34"/>
        <v>2.3716765569260998</v>
      </c>
      <c r="O103" s="12">
        <f t="shared" si="31"/>
        <v>-0.18827319558156219</v>
      </c>
      <c r="P103" s="12">
        <f t="shared" si="32"/>
        <v>3.5446796174493173E-2</v>
      </c>
      <c r="Q103" s="71">
        <v>2.5283702213279682</v>
      </c>
      <c r="R103" s="12"/>
      <c r="S103" s="66"/>
      <c r="T103" s="66"/>
    </row>
    <row r="104" spans="1:20">
      <c r="A104" s="47">
        <f t="shared" si="38"/>
        <v>2.3367494824016566</v>
      </c>
      <c r="B104" s="47">
        <f t="shared" si="42"/>
        <v>0.51428571428571435</v>
      </c>
      <c r="C104" s="48">
        <f t="shared" si="39"/>
        <v>5</v>
      </c>
      <c r="D104" s="47">
        <f t="shared" si="40"/>
        <v>14</v>
      </c>
      <c r="E104" s="48">
        <f t="shared" si="43"/>
        <v>69</v>
      </c>
      <c r="F104" s="47">
        <f t="shared" si="41"/>
        <v>12</v>
      </c>
      <c r="G104" s="48">
        <v>5</v>
      </c>
      <c r="H104" s="49">
        <v>10</v>
      </c>
      <c r="I104" s="49">
        <f t="shared" si="36"/>
        <v>4</v>
      </c>
      <c r="J104" s="49">
        <f t="shared" si="37"/>
        <v>18.5</v>
      </c>
      <c r="K104" s="49">
        <f t="shared" si="30"/>
        <v>503</v>
      </c>
      <c r="L104" s="72">
        <f t="shared" si="33"/>
        <v>102</v>
      </c>
      <c r="M104" s="13">
        <f t="shared" si="44"/>
        <v>2.2863445378151259</v>
      </c>
      <c r="N104" s="12">
        <f t="shared" si="34"/>
        <v>2.3716765569260998</v>
      </c>
      <c r="O104" s="12">
        <f t="shared" si="31"/>
        <v>-8.5332019110973878E-2</v>
      </c>
      <c r="P104" s="12">
        <f t="shared" si="32"/>
        <v>7.281553485555611E-3</v>
      </c>
      <c r="Q104" s="71">
        <v>2.5357142857142856</v>
      </c>
      <c r="R104" s="12"/>
      <c r="S104" s="66"/>
      <c r="T104" s="66"/>
    </row>
    <row r="105" spans="1:20">
      <c r="A105" s="47">
        <f t="shared" si="38"/>
        <v>2.4400103519668739</v>
      </c>
      <c r="B105" s="47">
        <f t="shared" si="42"/>
        <v>0.51428571428571435</v>
      </c>
      <c r="C105" s="48">
        <f t="shared" si="39"/>
        <v>5.5</v>
      </c>
      <c r="D105" s="47">
        <f t="shared" si="40"/>
        <v>14</v>
      </c>
      <c r="E105" s="48">
        <f t="shared" si="43"/>
        <v>69</v>
      </c>
      <c r="F105" s="47">
        <f t="shared" si="41"/>
        <v>12</v>
      </c>
      <c r="G105" s="48">
        <v>5</v>
      </c>
      <c r="H105" s="49">
        <v>10</v>
      </c>
      <c r="I105" s="49">
        <f t="shared" si="36"/>
        <v>3.5</v>
      </c>
      <c r="J105" s="49">
        <f t="shared" si="37"/>
        <v>18.5</v>
      </c>
      <c r="K105" s="49">
        <f t="shared" si="30"/>
        <v>531.5</v>
      </c>
      <c r="L105" s="72">
        <f t="shared" si="33"/>
        <v>103</v>
      </c>
      <c r="M105" s="13">
        <f t="shared" si="44"/>
        <v>2.3892857142857142</v>
      </c>
      <c r="N105" s="12">
        <f t="shared" si="34"/>
        <v>2.3716765569260998</v>
      </c>
      <c r="O105" s="12">
        <f t="shared" si="31"/>
        <v>1.7609157359614436E-2</v>
      </c>
      <c r="P105" s="12">
        <f t="shared" si="32"/>
        <v>3.1008242291566325E-4</v>
      </c>
      <c r="Q105" s="71">
        <v>2.5363445378151259</v>
      </c>
      <c r="R105" s="12"/>
      <c r="S105" s="66"/>
      <c r="T105" s="66"/>
    </row>
    <row r="106" spans="1:20">
      <c r="A106" s="51">
        <f t="shared" si="38"/>
        <v>2.5432712215320912</v>
      </c>
      <c r="B106" s="51">
        <f t="shared" si="42"/>
        <v>0.51428571428571435</v>
      </c>
      <c r="C106" s="52">
        <f t="shared" si="39"/>
        <v>6</v>
      </c>
      <c r="D106" s="51">
        <f t="shared" si="40"/>
        <v>14</v>
      </c>
      <c r="E106" s="52">
        <f t="shared" si="43"/>
        <v>69</v>
      </c>
      <c r="F106" s="51">
        <f t="shared" si="41"/>
        <v>12</v>
      </c>
      <c r="G106" s="52">
        <v>5</v>
      </c>
      <c r="H106" s="53">
        <v>10</v>
      </c>
      <c r="I106" s="53">
        <f t="shared" si="36"/>
        <v>3</v>
      </c>
      <c r="J106" s="53">
        <f t="shared" si="37"/>
        <v>18.5</v>
      </c>
      <c r="K106" s="53">
        <f t="shared" si="30"/>
        <v>560</v>
      </c>
      <c r="L106" s="72">
        <f t="shared" si="33"/>
        <v>104</v>
      </c>
      <c r="M106" s="13">
        <f t="shared" si="44"/>
        <v>2.4922268907563025</v>
      </c>
      <c r="N106" s="12">
        <f t="shared" si="34"/>
        <v>2.3716765569260998</v>
      </c>
      <c r="O106" s="12">
        <f t="shared" si="31"/>
        <v>0.12055033383020275</v>
      </c>
      <c r="P106" s="12">
        <f t="shared" si="32"/>
        <v>1.4532382986573325E-2</v>
      </c>
      <c r="Q106" s="71">
        <v>2.5420634920634919</v>
      </c>
      <c r="R106" s="12"/>
      <c r="S106" s="66"/>
      <c r="T106" s="66"/>
    </row>
    <row r="107" spans="1:20">
      <c r="A107" s="47">
        <f t="shared" si="38"/>
        <v>2.0867494824016566</v>
      </c>
      <c r="B107" s="43">
        <f t="shared" si="42"/>
        <v>0.51428571428571435</v>
      </c>
      <c r="C107" s="44">
        <f t="shared" si="39"/>
        <v>4</v>
      </c>
      <c r="D107" s="43">
        <f t="shared" si="40"/>
        <v>13</v>
      </c>
      <c r="E107" s="44">
        <f t="shared" si="43"/>
        <v>69</v>
      </c>
      <c r="F107" s="43">
        <f t="shared" si="41"/>
        <v>12</v>
      </c>
      <c r="G107" s="44">
        <v>5</v>
      </c>
      <c r="H107" s="45">
        <v>10</v>
      </c>
      <c r="I107" s="45">
        <f t="shared" si="36"/>
        <v>4</v>
      </c>
      <c r="J107" s="45">
        <f t="shared" si="37"/>
        <v>18.5</v>
      </c>
      <c r="K107" s="45">
        <f t="shared" si="30"/>
        <v>434</v>
      </c>
      <c r="L107" s="72">
        <f t="shared" si="33"/>
        <v>105</v>
      </c>
      <c r="M107" s="13">
        <f t="shared" si="44"/>
        <v>2.5951680672268904</v>
      </c>
      <c r="N107" s="12">
        <f t="shared" si="34"/>
        <v>2.3716765569260998</v>
      </c>
      <c r="O107" s="12">
        <f t="shared" si="31"/>
        <v>0.22349151030079062</v>
      </c>
      <c r="P107" s="12">
        <f t="shared" si="32"/>
        <v>4.9948455176528399E-2</v>
      </c>
      <c r="Q107" s="71">
        <v>2.5432712215320912</v>
      </c>
      <c r="R107" s="12"/>
      <c r="S107" s="66"/>
      <c r="T107" s="66"/>
    </row>
    <row r="108" spans="1:20">
      <c r="A108" s="47">
        <f t="shared" si="38"/>
        <v>2.1900103519668739</v>
      </c>
      <c r="B108" s="47">
        <f t="shared" si="42"/>
        <v>0.51428571428571435</v>
      </c>
      <c r="C108" s="48">
        <f t="shared" si="39"/>
        <v>4.5</v>
      </c>
      <c r="D108" s="47">
        <f t="shared" si="40"/>
        <v>13</v>
      </c>
      <c r="E108" s="48">
        <f t="shared" si="43"/>
        <v>69</v>
      </c>
      <c r="F108" s="47">
        <f t="shared" si="41"/>
        <v>12</v>
      </c>
      <c r="G108" s="48">
        <v>5</v>
      </c>
      <c r="H108" s="49">
        <v>10</v>
      </c>
      <c r="I108" s="49">
        <f t="shared" si="36"/>
        <v>3.5</v>
      </c>
      <c r="J108" s="49">
        <f t="shared" si="37"/>
        <v>18.5</v>
      </c>
      <c r="K108" s="49">
        <f t="shared" si="30"/>
        <v>462.5</v>
      </c>
      <c r="L108" s="72">
        <f t="shared" si="33"/>
        <v>106</v>
      </c>
      <c r="M108" s="13">
        <f t="shared" si="44"/>
        <v>2.227521008403361</v>
      </c>
      <c r="N108" s="12">
        <f t="shared" si="34"/>
        <v>2.3716765569260998</v>
      </c>
      <c r="O108" s="12">
        <f t="shared" si="31"/>
        <v>-0.14415554852273882</v>
      </c>
      <c r="P108" s="12">
        <f t="shared" si="32"/>
        <v>2.0780822169891706E-2</v>
      </c>
      <c r="Q108" s="71">
        <v>2.551050420168067</v>
      </c>
      <c r="R108" s="12"/>
      <c r="S108" s="66"/>
      <c r="T108" s="66"/>
    </row>
    <row r="109" spans="1:20">
      <c r="A109" s="47">
        <f t="shared" si="38"/>
        <v>2.2932712215320912</v>
      </c>
      <c r="B109" s="47">
        <f t="shared" si="42"/>
        <v>0.51428571428571435</v>
      </c>
      <c r="C109" s="48">
        <f t="shared" si="39"/>
        <v>5</v>
      </c>
      <c r="D109" s="47">
        <f t="shared" si="40"/>
        <v>13</v>
      </c>
      <c r="E109" s="48">
        <f t="shared" si="43"/>
        <v>69</v>
      </c>
      <c r="F109" s="47">
        <f t="shared" si="41"/>
        <v>12</v>
      </c>
      <c r="G109" s="48">
        <v>5</v>
      </c>
      <c r="H109" s="49">
        <v>10</v>
      </c>
      <c r="I109" s="49">
        <f t="shared" si="36"/>
        <v>3</v>
      </c>
      <c r="J109" s="49">
        <f t="shared" si="37"/>
        <v>18.5</v>
      </c>
      <c r="K109" s="49">
        <f t="shared" si="30"/>
        <v>491</v>
      </c>
      <c r="L109" s="72">
        <f t="shared" si="33"/>
        <v>107</v>
      </c>
      <c r="M109" s="13">
        <f t="shared" si="44"/>
        <v>2.3304621848739493</v>
      </c>
      <c r="N109" s="12">
        <f t="shared" si="34"/>
        <v>2.3716765569260998</v>
      </c>
      <c r="O109" s="12">
        <f t="shared" si="31"/>
        <v>-4.1214372052150505E-2</v>
      </c>
      <c r="P109" s="12">
        <f t="shared" si="32"/>
        <v>1.6986244636530846E-3</v>
      </c>
      <c r="Q109" s="71">
        <v>2.5512575452716297</v>
      </c>
      <c r="R109" s="12"/>
      <c r="S109" s="66"/>
      <c r="T109" s="66"/>
    </row>
    <row r="110" spans="1:20">
      <c r="A110" s="47">
        <f t="shared" si="38"/>
        <v>2.3965320910973089</v>
      </c>
      <c r="B110" s="47">
        <f t="shared" si="42"/>
        <v>0.51428571428571435</v>
      </c>
      <c r="C110" s="48">
        <f t="shared" si="39"/>
        <v>5.5</v>
      </c>
      <c r="D110" s="47">
        <f t="shared" si="40"/>
        <v>13</v>
      </c>
      <c r="E110" s="48">
        <f t="shared" si="43"/>
        <v>69</v>
      </c>
      <c r="F110" s="47">
        <f t="shared" si="41"/>
        <v>12</v>
      </c>
      <c r="G110" s="48">
        <v>5</v>
      </c>
      <c r="H110" s="49">
        <v>10</v>
      </c>
      <c r="I110" s="49">
        <f t="shared" si="36"/>
        <v>2.5</v>
      </c>
      <c r="J110" s="49">
        <f t="shared" si="37"/>
        <v>18.5</v>
      </c>
      <c r="K110" s="49">
        <f t="shared" si="30"/>
        <v>519.5</v>
      </c>
      <c r="L110" s="72">
        <f t="shared" si="33"/>
        <v>108</v>
      </c>
      <c r="M110" s="13">
        <f t="shared" si="44"/>
        <v>2.4334033613445376</v>
      </c>
      <c r="N110" s="12">
        <f t="shared" si="34"/>
        <v>2.3716765569260998</v>
      </c>
      <c r="O110" s="12">
        <f t="shared" si="31"/>
        <v>6.1726804418437808E-2</v>
      </c>
      <c r="P110" s="12">
        <f t="shared" si="32"/>
        <v>3.8101983837120733E-3</v>
      </c>
      <c r="Q110" s="71">
        <v>2.5607142857142859</v>
      </c>
      <c r="R110" s="12"/>
      <c r="S110" s="66"/>
      <c r="T110" s="66"/>
    </row>
    <row r="111" spans="1:20">
      <c r="A111" s="51">
        <f t="shared" si="38"/>
        <v>2.4997929606625262</v>
      </c>
      <c r="B111" s="51">
        <f t="shared" si="42"/>
        <v>0.51428571428571435</v>
      </c>
      <c r="C111" s="52">
        <f t="shared" si="39"/>
        <v>6</v>
      </c>
      <c r="D111" s="51">
        <f t="shared" si="40"/>
        <v>13</v>
      </c>
      <c r="E111" s="52">
        <f t="shared" si="43"/>
        <v>69</v>
      </c>
      <c r="F111" s="51">
        <f t="shared" si="41"/>
        <v>12</v>
      </c>
      <c r="G111" s="52">
        <v>5</v>
      </c>
      <c r="H111" s="53">
        <v>10</v>
      </c>
      <c r="I111" s="53">
        <f t="shared" si="36"/>
        <v>2</v>
      </c>
      <c r="J111" s="53">
        <f t="shared" si="37"/>
        <v>18.5</v>
      </c>
      <c r="K111" s="53">
        <f t="shared" si="30"/>
        <v>548</v>
      </c>
      <c r="L111" s="72">
        <f t="shared" si="33"/>
        <v>109</v>
      </c>
      <c r="M111" s="13">
        <f t="shared" si="44"/>
        <v>2.5363445378151259</v>
      </c>
      <c r="N111" s="12">
        <f t="shared" si="34"/>
        <v>2.3716765569260998</v>
      </c>
      <c r="O111" s="12">
        <f t="shared" si="31"/>
        <v>0.16466798088902612</v>
      </c>
      <c r="P111" s="12">
        <f t="shared" si="32"/>
        <v>2.7115543930068674E-2</v>
      </c>
      <c r="Q111" s="71">
        <v>2.5628968253968254</v>
      </c>
      <c r="R111" s="12"/>
      <c r="S111" s="66"/>
      <c r="T111" s="66"/>
    </row>
    <row r="112" spans="1:20">
      <c r="A112" s="56"/>
      <c r="B112" s="56"/>
      <c r="C112" s="56"/>
      <c r="D112" s="49"/>
      <c r="E112" s="56"/>
      <c r="F112" s="56"/>
      <c r="G112" s="56"/>
      <c r="H112" s="56"/>
      <c r="I112" s="56"/>
      <c r="J112" s="57"/>
      <c r="K112" s="49"/>
      <c r="L112" s="72">
        <f t="shared" si="33"/>
        <v>110</v>
      </c>
      <c r="M112" s="13">
        <f t="shared" si="44"/>
        <v>2.6392857142857138</v>
      </c>
      <c r="N112" s="12">
        <f t="shared" si="34"/>
        <v>2.3716765569260998</v>
      </c>
      <c r="O112" s="12">
        <f t="shared" si="31"/>
        <v>0.26760915735961399</v>
      </c>
      <c r="P112" s="12">
        <f t="shared" si="32"/>
        <v>7.1614661102722646E-2</v>
      </c>
      <c r="Q112" s="71">
        <v>2.5704451345755697</v>
      </c>
      <c r="R112" s="12"/>
      <c r="S112" s="66"/>
      <c r="T112" s="66"/>
    </row>
    <row r="113" spans="1:20">
      <c r="A113" s="34" t="s">
        <v>8</v>
      </c>
      <c r="B113" s="35" t="s">
        <v>6</v>
      </c>
      <c r="C113" s="36" t="s">
        <v>21</v>
      </c>
      <c r="D113" s="36" t="s">
        <v>0</v>
      </c>
      <c r="E113" s="34" t="s">
        <v>1</v>
      </c>
      <c r="F113" s="34" t="s">
        <v>22</v>
      </c>
      <c r="G113" s="37" t="s">
        <v>23</v>
      </c>
      <c r="H113" s="37" t="s">
        <v>24</v>
      </c>
      <c r="I113" s="37" t="s">
        <v>25</v>
      </c>
      <c r="J113" s="37" t="s">
        <v>26</v>
      </c>
      <c r="K113" s="37" t="s">
        <v>2</v>
      </c>
      <c r="L113" s="72">
        <f t="shared" si="33"/>
        <v>111</v>
      </c>
      <c r="M113" s="13">
        <f t="shared" si="44"/>
        <v>2.2716386554621848</v>
      </c>
      <c r="N113" s="12">
        <f t="shared" si="34"/>
        <v>2.3716765569260998</v>
      </c>
      <c r="O113" s="12">
        <f t="shared" si="31"/>
        <v>-0.100037901463915</v>
      </c>
      <c r="P113" s="12">
        <f t="shared" si="32"/>
        <v>1.0007581729303968E-2</v>
      </c>
      <c r="Q113" s="71">
        <v>2.5706237424547287</v>
      </c>
      <c r="R113" s="12"/>
      <c r="S113" s="66"/>
      <c r="T113" s="66"/>
    </row>
    <row r="114" spans="1:20">
      <c r="A114" s="38" t="s">
        <v>27</v>
      </c>
      <c r="B114" s="39" t="s">
        <v>27</v>
      </c>
      <c r="C114" s="40" t="s">
        <v>3</v>
      </c>
      <c r="D114" s="40" t="s">
        <v>3</v>
      </c>
      <c r="E114" s="41" t="s">
        <v>3</v>
      </c>
      <c r="F114" s="58" t="s">
        <v>3</v>
      </c>
      <c r="G114" s="42" t="s">
        <v>3</v>
      </c>
      <c r="H114" s="42" t="s">
        <v>3</v>
      </c>
      <c r="I114" s="42" t="s">
        <v>3</v>
      </c>
      <c r="J114" s="42" t="s">
        <v>3</v>
      </c>
      <c r="K114" s="42" t="s">
        <v>28</v>
      </c>
      <c r="L114" s="72">
        <f t="shared" si="33"/>
        <v>112</v>
      </c>
      <c r="M114" s="13">
        <f t="shared" si="44"/>
        <v>2.3745798319327731</v>
      </c>
      <c r="N114" s="12">
        <f t="shared" si="34"/>
        <v>2.3716765569260998</v>
      </c>
      <c r="O114" s="12">
        <f t="shared" si="31"/>
        <v>2.9032750066733115E-3</v>
      </c>
      <c r="P114" s="12">
        <f t="shared" si="32"/>
        <v>8.4290057643739162E-6</v>
      </c>
      <c r="Q114" s="71">
        <v>2.5785714285714287</v>
      </c>
      <c r="R114" s="12"/>
      <c r="S114" s="66"/>
      <c r="T114" s="66"/>
    </row>
    <row r="115" spans="1:20">
      <c r="A115" s="43">
        <f>(K115/10000*2500)/(E115/100)*10/1000+B115</f>
        <v>2.1834033613445376</v>
      </c>
      <c r="B115" s="43">
        <f>I145</f>
        <v>0.51428571428571435</v>
      </c>
      <c r="C115" s="44">
        <f>C87</f>
        <v>4</v>
      </c>
      <c r="D115" s="44">
        <f t="shared" si="40"/>
        <v>15</v>
      </c>
      <c r="E115" s="44">
        <f>E3-2</f>
        <v>68</v>
      </c>
      <c r="F115" s="43">
        <f>F3</f>
        <v>12</v>
      </c>
      <c r="G115" s="44">
        <v>5</v>
      </c>
      <c r="H115" s="45">
        <v>10</v>
      </c>
      <c r="I115" s="45">
        <f t="shared" ref="I115:I139" si="45">D115-C115-G115</f>
        <v>6</v>
      </c>
      <c r="J115" s="45">
        <f t="shared" ref="J115:J139" si="46">(E115-2*H115-F115)/2</f>
        <v>18</v>
      </c>
      <c r="K115" s="45">
        <f t="shared" si="30"/>
        <v>454</v>
      </c>
      <c r="L115" s="72">
        <f t="shared" si="33"/>
        <v>113</v>
      </c>
      <c r="M115" s="13">
        <f t="shared" si="44"/>
        <v>2.477521008403361</v>
      </c>
      <c r="N115" s="12">
        <f t="shared" si="34"/>
        <v>2.3716765569260998</v>
      </c>
      <c r="O115" s="12">
        <f t="shared" si="31"/>
        <v>0.10584445147726118</v>
      </c>
      <c r="P115" s="12">
        <f t="shared" si="32"/>
        <v>1.1203047908522296E-2</v>
      </c>
      <c r="Q115" s="71">
        <v>2.5804621848739493</v>
      </c>
      <c r="R115" s="12"/>
      <c r="S115" s="66"/>
      <c r="T115" s="66"/>
    </row>
    <row r="116" spans="1:20">
      <c r="A116" s="47">
        <f t="shared" ref="A116:A139" si="47">(K116/10000*2500)/(E116/100)*10/1000+B116</f>
        <v>2.2863445378151259</v>
      </c>
      <c r="B116" s="47">
        <f>B115</f>
        <v>0.51428571428571435</v>
      </c>
      <c r="C116" s="48">
        <f t="shared" ref="C116:C139" si="48">C88</f>
        <v>4.5</v>
      </c>
      <c r="D116" s="48">
        <f t="shared" si="40"/>
        <v>15</v>
      </c>
      <c r="E116" s="48">
        <f>E115</f>
        <v>68</v>
      </c>
      <c r="F116" s="47">
        <f t="shared" ref="F116:F139" si="49">F4</f>
        <v>12</v>
      </c>
      <c r="G116" s="48">
        <v>5</v>
      </c>
      <c r="H116" s="49">
        <v>10</v>
      </c>
      <c r="I116" s="49">
        <f t="shared" si="45"/>
        <v>5.5</v>
      </c>
      <c r="J116" s="49">
        <f t="shared" si="46"/>
        <v>18</v>
      </c>
      <c r="K116" s="49">
        <f t="shared" si="30"/>
        <v>482</v>
      </c>
      <c r="L116" s="72">
        <f t="shared" si="33"/>
        <v>114</v>
      </c>
      <c r="M116" s="13">
        <f t="shared" si="44"/>
        <v>2.5804621848739493</v>
      </c>
      <c r="N116" s="12">
        <f t="shared" si="34"/>
        <v>2.3716765569260998</v>
      </c>
      <c r="O116" s="12">
        <f t="shared" si="31"/>
        <v>0.20878562794784949</v>
      </c>
      <c r="P116" s="12">
        <f t="shared" si="32"/>
        <v>4.3591438437577831E-2</v>
      </c>
      <c r="Q116" s="71">
        <v>2.5867494824016561</v>
      </c>
      <c r="R116" s="12"/>
      <c r="S116" s="66"/>
      <c r="T116" s="66"/>
    </row>
    <row r="117" spans="1:20">
      <c r="A117" s="47">
        <f t="shared" si="47"/>
        <v>2.3892857142857142</v>
      </c>
      <c r="B117" s="47">
        <f t="shared" ref="B117:B139" si="50">B116</f>
        <v>0.51428571428571435</v>
      </c>
      <c r="C117" s="48">
        <f t="shared" si="48"/>
        <v>5</v>
      </c>
      <c r="D117" s="48">
        <f t="shared" si="40"/>
        <v>15</v>
      </c>
      <c r="E117" s="48">
        <f t="shared" ref="E117:E139" si="51">E116</f>
        <v>68</v>
      </c>
      <c r="F117" s="47">
        <f t="shared" si="49"/>
        <v>12</v>
      </c>
      <c r="G117" s="48">
        <v>5</v>
      </c>
      <c r="H117" s="49">
        <v>10</v>
      </c>
      <c r="I117" s="49">
        <f t="shared" si="45"/>
        <v>5</v>
      </c>
      <c r="J117" s="49">
        <f t="shared" si="46"/>
        <v>18</v>
      </c>
      <c r="K117" s="49">
        <f t="shared" si="30"/>
        <v>510</v>
      </c>
      <c r="L117" s="72">
        <f t="shared" si="33"/>
        <v>115</v>
      </c>
      <c r="M117" s="13">
        <f t="shared" si="44"/>
        <v>2.6834033613445376</v>
      </c>
      <c r="N117" s="12">
        <f t="shared" si="34"/>
        <v>2.3716765569260998</v>
      </c>
      <c r="O117" s="12">
        <f t="shared" si="31"/>
        <v>0.31172680441843781</v>
      </c>
      <c r="P117" s="12">
        <f t="shared" si="32"/>
        <v>9.7173600592930981E-2</v>
      </c>
      <c r="Q117" s="71">
        <v>2.5951680672268904</v>
      </c>
      <c r="R117" s="12"/>
      <c r="S117" s="66"/>
      <c r="T117" s="66"/>
    </row>
    <row r="118" spans="1:20">
      <c r="A118" s="47">
        <f t="shared" si="47"/>
        <v>2.4922268907563025</v>
      </c>
      <c r="B118" s="47">
        <f t="shared" si="50"/>
        <v>0.51428571428571435</v>
      </c>
      <c r="C118" s="48">
        <f t="shared" si="48"/>
        <v>5.5</v>
      </c>
      <c r="D118" s="48">
        <f t="shared" si="40"/>
        <v>15</v>
      </c>
      <c r="E118" s="48">
        <f t="shared" si="51"/>
        <v>68</v>
      </c>
      <c r="F118" s="47">
        <f t="shared" si="49"/>
        <v>12</v>
      </c>
      <c r="G118" s="48">
        <v>5</v>
      </c>
      <c r="H118" s="49">
        <v>10</v>
      </c>
      <c r="I118" s="49">
        <f t="shared" si="45"/>
        <v>4.5</v>
      </c>
      <c r="J118" s="49">
        <f t="shared" si="46"/>
        <v>18</v>
      </c>
      <c r="K118" s="49">
        <f t="shared" si="30"/>
        <v>538</v>
      </c>
      <c r="L118" s="72">
        <f t="shared" si="33"/>
        <v>116</v>
      </c>
      <c r="M118" s="13">
        <f t="shared" si="44"/>
        <v>2.1392857142857142</v>
      </c>
      <c r="N118" s="12">
        <f t="shared" si="34"/>
        <v>2.3716765569260998</v>
      </c>
      <c r="O118" s="12">
        <f t="shared" si="31"/>
        <v>-0.23239084264038556</v>
      </c>
      <c r="P118" s="12">
        <f t="shared" si="32"/>
        <v>5.4005503743108446E-2</v>
      </c>
      <c r="Q118" s="71">
        <v>2.6045634920634919</v>
      </c>
      <c r="R118" s="12"/>
      <c r="S118" s="66"/>
      <c r="T118" s="66"/>
    </row>
    <row r="119" spans="1:20">
      <c r="A119" s="51">
        <f t="shared" si="47"/>
        <v>2.5951680672268904</v>
      </c>
      <c r="B119" s="51">
        <f t="shared" si="50"/>
        <v>0.51428571428571435</v>
      </c>
      <c r="C119" s="52">
        <f t="shared" si="48"/>
        <v>6</v>
      </c>
      <c r="D119" s="52">
        <f t="shared" si="40"/>
        <v>15</v>
      </c>
      <c r="E119" s="52">
        <f t="shared" si="51"/>
        <v>68</v>
      </c>
      <c r="F119" s="51">
        <f t="shared" si="49"/>
        <v>12</v>
      </c>
      <c r="G119" s="52">
        <v>5</v>
      </c>
      <c r="H119" s="53">
        <v>10</v>
      </c>
      <c r="I119" s="53">
        <f t="shared" si="45"/>
        <v>4</v>
      </c>
      <c r="J119" s="53">
        <f t="shared" si="46"/>
        <v>18</v>
      </c>
      <c r="K119" s="53">
        <f t="shared" si="30"/>
        <v>566</v>
      </c>
      <c r="L119" s="72">
        <f t="shared" si="33"/>
        <v>117</v>
      </c>
      <c r="M119" s="13">
        <f t="shared" si="44"/>
        <v>2.2422268907563025</v>
      </c>
      <c r="N119" s="12">
        <f t="shared" si="34"/>
        <v>2.3716765569260998</v>
      </c>
      <c r="O119" s="12">
        <f t="shared" si="31"/>
        <v>-0.12944966616979725</v>
      </c>
      <c r="P119" s="12">
        <f t="shared" si="32"/>
        <v>1.6757216071471952E-2</v>
      </c>
      <c r="Q119" s="71">
        <v>2.6128772635814888</v>
      </c>
      <c r="R119" s="12"/>
      <c r="S119" s="66"/>
      <c r="T119" s="66"/>
    </row>
    <row r="120" spans="1:20">
      <c r="A120" s="43">
        <f t="shared" si="47"/>
        <v>2.227521008403361</v>
      </c>
      <c r="B120" s="43">
        <f t="shared" si="50"/>
        <v>0.51428571428571435</v>
      </c>
      <c r="C120" s="44">
        <f t="shared" si="48"/>
        <v>4</v>
      </c>
      <c r="D120" s="44">
        <f t="shared" si="40"/>
        <v>16</v>
      </c>
      <c r="E120" s="44">
        <f t="shared" si="51"/>
        <v>68</v>
      </c>
      <c r="F120" s="43">
        <f t="shared" si="49"/>
        <v>12</v>
      </c>
      <c r="G120" s="44">
        <v>5</v>
      </c>
      <c r="H120" s="45">
        <v>10</v>
      </c>
      <c r="I120" s="45">
        <f t="shared" si="45"/>
        <v>7</v>
      </c>
      <c r="J120" s="45">
        <f t="shared" si="46"/>
        <v>18</v>
      </c>
      <c r="K120" s="45">
        <f t="shared" si="30"/>
        <v>466</v>
      </c>
      <c r="L120" s="72">
        <f t="shared" si="33"/>
        <v>118</v>
      </c>
      <c r="M120" s="13">
        <f t="shared" si="44"/>
        <v>2.3451680672268904</v>
      </c>
      <c r="N120" s="12">
        <f t="shared" si="34"/>
        <v>2.3716765569260998</v>
      </c>
      <c r="O120" s="12">
        <f t="shared" si="31"/>
        <v>-2.6508489699209381E-2</v>
      </c>
      <c r="P120" s="12">
        <f t="shared" si="32"/>
        <v>7.0270002613308984E-4</v>
      </c>
      <c r="Q120" s="71">
        <v>2.6214285714285714</v>
      </c>
      <c r="R120" s="12"/>
      <c r="S120" s="66"/>
      <c r="T120" s="66"/>
    </row>
    <row r="121" spans="1:20">
      <c r="A121" s="47">
        <f t="shared" si="47"/>
        <v>2.3304621848739493</v>
      </c>
      <c r="B121" s="47">
        <f t="shared" si="50"/>
        <v>0.51428571428571435</v>
      </c>
      <c r="C121" s="48">
        <f t="shared" si="48"/>
        <v>4.5</v>
      </c>
      <c r="D121" s="48">
        <f t="shared" si="40"/>
        <v>16</v>
      </c>
      <c r="E121" s="48">
        <f t="shared" si="51"/>
        <v>68</v>
      </c>
      <c r="F121" s="47">
        <f t="shared" si="49"/>
        <v>12</v>
      </c>
      <c r="G121" s="48">
        <v>5</v>
      </c>
      <c r="H121" s="49">
        <v>10</v>
      </c>
      <c r="I121" s="49">
        <f t="shared" si="45"/>
        <v>6.5</v>
      </c>
      <c r="J121" s="49">
        <f t="shared" si="46"/>
        <v>18</v>
      </c>
      <c r="K121" s="49">
        <f t="shared" si="30"/>
        <v>494</v>
      </c>
      <c r="L121" s="72">
        <f t="shared" si="33"/>
        <v>119</v>
      </c>
      <c r="M121" s="13">
        <f t="shared" si="44"/>
        <v>2.4481092436974792</v>
      </c>
      <c r="N121" s="12">
        <f t="shared" si="34"/>
        <v>2.3716765569260998</v>
      </c>
      <c r="O121" s="12">
        <f t="shared" si="31"/>
        <v>7.6432686771379377E-2</v>
      </c>
      <c r="P121" s="12">
        <f t="shared" si="32"/>
        <v>5.841955607091792E-3</v>
      </c>
      <c r="Q121" s="71">
        <v>2.6302277432712216</v>
      </c>
      <c r="R121" s="12"/>
      <c r="S121" s="66"/>
      <c r="T121" s="66"/>
    </row>
    <row r="122" spans="1:20">
      <c r="A122" s="47">
        <f t="shared" si="47"/>
        <v>2.4334033613445376</v>
      </c>
      <c r="B122" s="47">
        <f t="shared" si="50"/>
        <v>0.51428571428571435</v>
      </c>
      <c r="C122" s="48">
        <f t="shared" si="48"/>
        <v>5</v>
      </c>
      <c r="D122" s="48">
        <f t="shared" si="40"/>
        <v>16</v>
      </c>
      <c r="E122" s="48">
        <f t="shared" si="51"/>
        <v>68</v>
      </c>
      <c r="F122" s="47">
        <f t="shared" si="49"/>
        <v>12</v>
      </c>
      <c r="G122" s="48">
        <v>5</v>
      </c>
      <c r="H122" s="49">
        <v>10</v>
      </c>
      <c r="I122" s="49">
        <f t="shared" si="45"/>
        <v>6</v>
      </c>
      <c r="J122" s="49">
        <f t="shared" si="46"/>
        <v>18</v>
      </c>
      <c r="K122" s="49">
        <f t="shared" si="30"/>
        <v>522</v>
      </c>
      <c r="L122" s="72">
        <f t="shared" si="33"/>
        <v>120</v>
      </c>
      <c r="M122" s="13">
        <f t="shared" si="44"/>
        <v>2.551050420168067</v>
      </c>
      <c r="N122" s="12">
        <f t="shared" si="34"/>
        <v>2.3716765569260998</v>
      </c>
      <c r="O122" s="12">
        <f t="shared" si="31"/>
        <v>0.17937386324196725</v>
      </c>
      <c r="P122" s="12">
        <f t="shared" si="32"/>
        <v>3.2174982814347969E-2</v>
      </c>
      <c r="Q122" s="71">
        <v>2.6392857142857138</v>
      </c>
      <c r="R122" s="12"/>
      <c r="S122" s="66"/>
      <c r="T122" s="66"/>
    </row>
    <row r="123" spans="1:20">
      <c r="A123" s="47">
        <f t="shared" si="47"/>
        <v>2.5363445378151259</v>
      </c>
      <c r="B123" s="47">
        <f t="shared" si="50"/>
        <v>0.51428571428571435</v>
      </c>
      <c r="C123" s="48">
        <f t="shared" si="48"/>
        <v>5.5</v>
      </c>
      <c r="D123" s="48">
        <f t="shared" si="40"/>
        <v>16</v>
      </c>
      <c r="E123" s="48">
        <f t="shared" si="51"/>
        <v>68</v>
      </c>
      <c r="F123" s="47">
        <f t="shared" si="49"/>
        <v>12</v>
      </c>
      <c r="G123" s="48">
        <v>5</v>
      </c>
      <c r="H123" s="49">
        <v>10</v>
      </c>
      <c r="I123" s="49">
        <f t="shared" si="45"/>
        <v>5.5</v>
      </c>
      <c r="J123" s="49">
        <f t="shared" si="46"/>
        <v>18</v>
      </c>
      <c r="K123" s="49">
        <f t="shared" si="30"/>
        <v>550</v>
      </c>
      <c r="L123" s="72">
        <f t="shared" si="33"/>
        <v>121</v>
      </c>
      <c r="M123" s="13">
        <f t="shared" si="44"/>
        <v>2.0951680672268904</v>
      </c>
      <c r="N123" s="12">
        <f t="shared" si="34"/>
        <v>2.3716765569260998</v>
      </c>
      <c r="O123" s="12">
        <f t="shared" si="31"/>
        <v>-0.27650848969920938</v>
      </c>
      <c r="P123" s="12">
        <f t="shared" si="32"/>
        <v>7.6456944875737787E-2</v>
      </c>
      <c r="Q123" s="71">
        <v>2.6462301587301584</v>
      </c>
      <c r="R123" s="12"/>
      <c r="S123" s="66"/>
      <c r="T123" s="66"/>
    </row>
    <row r="124" spans="1:20">
      <c r="A124" s="51">
        <f t="shared" si="47"/>
        <v>2.6392857142857138</v>
      </c>
      <c r="B124" s="51">
        <f t="shared" si="50"/>
        <v>0.51428571428571435</v>
      </c>
      <c r="C124" s="52">
        <f t="shared" si="48"/>
        <v>6</v>
      </c>
      <c r="D124" s="52">
        <f t="shared" si="40"/>
        <v>16</v>
      </c>
      <c r="E124" s="52">
        <f t="shared" si="51"/>
        <v>68</v>
      </c>
      <c r="F124" s="51">
        <f t="shared" si="49"/>
        <v>12</v>
      </c>
      <c r="G124" s="52">
        <v>5</v>
      </c>
      <c r="H124" s="53">
        <v>10</v>
      </c>
      <c r="I124" s="53">
        <f t="shared" si="45"/>
        <v>5</v>
      </c>
      <c r="J124" s="53">
        <f t="shared" si="46"/>
        <v>18</v>
      </c>
      <c r="K124" s="53">
        <f t="shared" si="30"/>
        <v>578</v>
      </c>
      <c r="L124" s="72">
        <f t="shared" si="33"/>
        <v>122</v>
      </c>
      <c r="M124" s="13">
        <f t="shared" si="44"/>
        <v>2.1981092436974792</v>
      </c>
      <c r="N124" s="12">
        <f t="shared" si="34"/>
        <v>2.3716765569260998</v>
      </c>
      <c r="O124" s="12">
        <f t="shared" si="31"/>
        <v>-0.17356731322862062</v>
      </c>
      <c r="P124" s="12">
        <f t="shared" si="32"/>
        <v>3.0125612221402105E-2</v>
      </c>
      <c r="Q124" s="71">
        <v>2.6551307847082493</v>
      </c>
      <c r="R124" s="12"/>
      <c r="S124" s="66"/>
      <c r="T124" s="66"/>
    </row>
    <row r="125" spans="1:20">
      <c r="A125" s="43">
        <f t="shared" si="47"/>
        <v>2.2716386554621848</v>
      </c>
      <c r="B125" s="43">
        <f t="shared" si="50"/>
        <v>0.51428571428571435</v>
      </c>
      <c r="C125" s="44">
        <f t="shared" si="48"/>
        <v>4</v>
      </c>
      <c r="D125" s="44">
        <f t="shared" si="40"/>
        <v>17</v>
      </c>
      <c r="E125" s="44">
        <f t="shared" si="51"/>
        <v>68</v>
      </c>
      <c r="F125" s="43">
        <f t="shared" si="49"/>
        <v>12</v>
      </c>
      <c r="G125" s="44">
        <v>5</v>
      </c>
      <c r="H125" s="45">
        <v>10</v>
      </c>
      <c r="I125" s="45">
        <f t="shared" si="45"/>
        <v>8</v>
      </c>
      <c r="J125" s="45">
        <f t="shared" si="46"/>
        <v>18</v>
      </c>
      <c r="K125" s="45">
        <f t="shared" si="30"/>
        <v>478</v>
      </c>
      <c r="L125" s="72">
        <f t="shared" si="33"/>
        <v>123</v>
      </c>
      <c r="M125" s="13">
        <f t="shared" si="44"/>
        <v>2.301050420168067</v>
      </c>
      <c r="N125" s="12">
        <f t="shared" si="34"/>
        <v>2.3716765569260998</v>
      </c>
      <c r="O125" s="12">
        <f t="shared" si="31"/>
        <v>-7.0626136758032754E-2</v>
      </c>
      <c r="P125" s="12">
        <f t="shared" si="32"/>
        <v>4.9880511933643457E-3</v>
      </c>
      <c r="Q125" s="71">
        <v>2.6642857142857141</v>
      </c>
      <c r="R125" s="12"/>
      <c r="S125" s="66"/>
      <c r="T125" s="66"/>
    </row>
    <row r="126" spans="1:20">
      <c r="A126" s="47">
        <f t="shared" si="47"/>
        <v>2.3745798319327731</v>
      </c>
      <c r="B126" s="47">
        <f t="shared" si="50"/>
        <v>0.51428571428571435</v>
      </c>
      <c r="C126" s="48">
        <f t="shared" si="48"/>
        <v>4.5</v>
      </c>
      <c r="D126" s="48">
        <f t="shared" si="40"/>
        <v>17</v>
      </c>
      <c r="E126" s="48">
        <f t="shared" si="51"/>
        <v>68</v>
      </c>
      <c r="F126" s="47">
        <f t="shared" si="49"/>
        <v>12</v>
      </c>
      <c r="G126" s="48">
        <v>5</v>
      </c>
      <c r="H126" s="49">
        <v>10</v>
      </c>
      <c r="I126" s="49">
        <f t="shared" si="45"/>
        <v>7.5</v>
      </c>
      <c r="J126" s="49">
        <f t="shared" si="46"/>
        <v>18</v>
      </c>
      <c r="K126" s="49">
        <f t="shared" si="30"/>
        <v>506</v>
      </c>
      <c r="L126" s="72">
        <f t="shared" si="33"/>
        <v>124</v>
      </c>
      <c r="M126" s="13">
        <f t="shared" si="44"/>
        <v>2.4039915966386554</v>
      </c>
      <c r="N126" s="12">
        <f t="shared" si="34"/>
        <v>2.3716765569260998</v>
      </c>
      <c r="O126" s="12">
        <f t="shared" si="31"/>
        <v>3.231503971255556E-2</v>
      </c>
      <c r="P126" s="12">
        <f t="shared" si="32"/>
        <v>1.0442617916240429E-3</v>
      </c>
      <c r="Q126" s="71">
        <v>2.6737060041407865</v>
      </c>
      <c r="R126" s="12"/>
      <c r="S126" s="66"/>
      <c r="T126" s="66"/>
    </row>
    <row r="127" spans="1:20">
      <c r="A127" s="47">
        <f t="shared" si="47"/>
        <v>2.477521008403361</v>
      </c>
      <c r="B127" s="47">
        <f t="shared" si="50"/>
        <v>0.51428571428571435</v>
      </c>
      <c r="C127" s="48">
        <f t="shared" si="48"/>
        <v>5</v>
      </c>
      <c r="D127" s="48">
        <f t="shared" si="40"/>
        <v>17</v>
      </c>
      <c r="E127" s="48">
        <f t="shared" si="51"/>
        <v>68</v>
      </c>
      <c r="F127" s="47">
        <f t="shared" si="49"/>
        <v>12</v>
      </c>
      <c r="G127" s="48">
        <v>5</v>
      </c>
      <c r="H127" s="49">
        <v>10</v>
      </c>
      <c r="I127" s="49">
        <f t="shared" si="45"/>
        <v>7</v>
      </c>
      <c r="J127" s="49">
        <f t="shared" si="46"/>
        <v>18</v>
      </c>
      <c r="K127" s="49">
        <f t="shared" si="30"/>
        <v>534</v>
      </c>
      <c r="L127" s="74">
        <f t="shared" si="33"/>
        <v>125</v>
      </c>
      <c r="M127" s="13">
        <f t="shared" si="44"/>
        <v>2.5069327731092437</v>
      </c>
      <c r="N127" s="12">
        <f t="shared" si="34"/>
        <v>2.3716765569260998</v>
      </c>
      <c r="O127" s="12">
        <f t="shared" si="31"/>
        <v>0.13525621618314387</v>
      </c>
      <c r="P127" s="12">
        <f t="shared" si="32"/>
        <v>1.8294244016181349E-2</v>
      </c>
      <c r="Q127" s="79">
        <v>2.6834033613445376</v>
      </c>
      <c r="R127" s="12"/>
      <c r="S127" s="66"/>
      <c r="T127" s="66"/>
    </row>
    <row r="128" spans="1:20">
      <c r="A128" s="47">
        <f t="shared" si="47"/>
        <v>2.5804621848739493</v>
      </c>
      <c r="B128" s="47">
        <f t="shared" si="50"/>
        <v>0.51428571428571435</v>
      </c>
      <c r="C128" s="48">
        <f t="shared" si="48"/>
        <v>5.5</v>
      </c>
      <c r="D128" s="48">
        <f t="shared" si="40"/>
        <v>17</v>
      </c>
      <c r="E128" s="48">
        <f t="shared" si="51"/>
        <v>68</v>
      </c>
      <c r="F128" s="47">
        <f t="shared" si="49"/>
        <v>12</v>
      </c>
      <c r="G128" s="48">
        <v>5</v>
      </c>
      <c r="H128" s="49">
        <v>10</v>
      </c>
      <c r="I128" s="49">
        <f t="shared" si="45"/>
        <v>6.5</v>
      </c>
      <c r="J128" s="49">
        <f t="shared" si="46"/>
        <v>18</v>
      </c>
      <c r="K128" s="50">
        <f t="shared" si="30"/>
        <v>562</v>
      </c>
      <c r="L128" s="16" t="s">
        <v>16</v>
      </c>
      <c r="M128" s="15">
        <f>SUM(M3:M127)</f>
        <v>296.45956961576246</v>
      </c>
      <c r="N128" s="12"/>
      <c r="O128" s="16" t="s">
        <v>16</v>
      </c>
      <c r="P128" s="17">
        <f>SUM(P3:P127)</f>
        <v>3.1599392780591522</v>
      </c>
      <c r="R128" s="9"/>
      <c r="S128" s="9"/>
      <c r="T128" s="9"/>
    </row>
    <row r="129" spans="1:20">
      <c r="A129" s="51">
        <f t="shared" si="47"/>
        <v>2.6834033613445376</v>
      </c>
      <c r="B129" s="51">
        <f t="shared" si="50"/>
        <v>0.51428571428571435</v>
      </c>
      <c r="C129" s="52">
        <f t="shared" si="48"/>
        <v>6</v>
      </c>
      <c r="D129" s="52">
        <f t="shared" si="40"/>
        <v>17</v>
      </c>
      <c r="E129" s="52">
        <f t="shared" si="51"/>
        <v>68</v>
      </c>
      <c r="F129" s="51">
        <f t="shared" si="49"/>
        <v>12</v>
      </c>
      <c r="G129" s="52">
        <v>5</v>
      </c>
      <c r="H129" s="53">
        <v>10</v>
      </c>
      <c r="I129" s="53">
        <f t="shared" si="45"/>
        <v>6</v>
      </c>
      <c r="J129" s="53">
        <f t="shared" si="46"/>
        <v>18</v>
      </c>
      <c r="K129" s="54">
        <f t="shared" si="30"/>
        <v>590</v>
      </c>
      <c r="L129" s="67" t="s">
        <v>12</v>
      </c>
      <c r="M129" s="19">
        <f>M128/125</f>
        <v>2.3716765569260998</v>
      </c>
      <c r="O129" s="16" t="s">
        <v>9</v>
      </c>
      <c r="P129" s="16">
        <f>POWER(P128/124,0.5)</f>
        <v>0.15963515049847443</v>
      </c>
      <c r="R129" s="9"/>
      <c r="S129" s="9"/>
      <c r="T129" s="9"/>
    </row>
    <row r="130" spans="1:20">
      <c r="A130" s="43">
        <f t="shared" si="47"/>
        <v>2.1392857142857142</v>
      </c>
      <c r="B130" s="43">
        <f t="shared" si="50"/>
        <v>0.51428571428571435</v>
      </c>
      <c r="C130" s="44">
        <f t="shared" si="48"/>
        <v>4</v>
      </c>
      <c r="D130" s="44">
        <f>D46</f>
        <v>14</v>
      </c>
      <c r="E130" s="44">
        <f t="shared" si="51"/>
        <v>68</v>
      </c>
      <c r="F130" s="43">
        <f t="shared" si="49"/>
        <v>12</v>
      </c>
      <c r="G130" s="44">
        <v>5</v>
      </c>
      <c r="H130" s="45">
        <v>10</v>
      </c>
      <c r="I130" s="45">
        <f t="shared" si="45"/>
        <v>5</v>
      </c>
      <c r="J130" s="45">
        <f t="shared" si="46"/>
        <v>18</v>
      </c>
      <c r="K130" s="46">
        <f t="shared" si="30"/>
        <v>442</v>
      </c>
      <c r="R130" s="9"/>
      <c r="S130" s="9"/>
      <c r="T130" s="9"/>
    </row>
    <row r="131" spans="1:20">
      <c r="A131" s="47">
        <f t="shared" si="47"/>
        <v>2.2422268907563025</v>
      </c>
      <c r="B131" s="47">
        <f t="shared" si="50"/>
        <v>0.51428571428571435</v>
      </c>
      <c r="C131" s="48">
        <f t="shared" si="48"/>
        <v>4.5</v>
      </c>
      <c r="D131" s="48">
        <f t="shared" si="40"/>
        <v>14</v>
      </c>
      <c r="E131" s="48">
        <f t="shared" si="51"/>
        <v>68</v>
      </c>
      <c r="F131" s="47">
        <f t="shared" si="49"/>
        <v>12</v>
      </c>
      <c r="G131" s="48">
        <v>5</v>
      </c>
      <c r="H131" s="49">
        <v>10</v>
      </c>
      <c r="I131" s="49">
        <f t="shared" si="45"/>
        <v>4.5</v>
      </c>
      <c r="J131" s="49">
        <f t="shared" si="46"/>
        <v>18</v>
      </c>
      <c r="K131" s="50">
        <f t="shared" si="30"/>
        <v>470</v>
      </c>
      <c r="R131" s="9"/>
      <c r="S131" s="9"/>
      <c r="T131" s="9"/>
    </row>
    <row r="132" spans="1:20">
      <c r="A132" s="47">
        <f t="shared" si="47"/>
        <v>2.3451680672268904</v>
      </c>
      <c r="B132" s="47">
        <f t="shared" si="50"/>
        <v>0.51428571428571435</v>
      </c>
      <c r="C132" s="48">
        <f t="shared" si="48"/>
        <v>5</v>
      </c>
      <c r="D132" s="48">
        <f t="shared" si="40"/>
        <v>14</v>
      </c>
      <c r="E132" s="48">
        <f t="shared" si="51"/>
        <v>68</v>
      </c>
      <c r="F132" s="47">
        <f t="shared" si="49"/>
        <v>12</v>
      </c>
      <c r="G132" s="48">
        <v>5</v>
      </c>
      <c r="H132" s="49">
        <v>10</v>
      </c>
      <c r="I132" s="49">
        <f t="shared" si="45"/>
        <v>4</v>
      </c>
      <c r="J132" s="49">
        <f t="shared" si="46"/>
        <v>18</v>
      </c>
      <c r="K132" s="50">
        <f t="shared" ref="K132:K139" si="52">E132*C132+(D132-C132)*F132+G132*H132</f>
        <v>498</v>
      </c>
      <c r="R132" s="9"/>
      <c r="S132" s="9"/>
      <c r="T132" s="9"/>
    </row>
    <row r="133" spans="1:20">
      <c r="A133" s="47">
        <f t="shared" si="47"/>
        <v>2.4481092436974792</v>
      </c>
      <c r="B133" s="47">
        <f t="shared" si="50"/>
        <v>0.51428571428571435</v>
      </c>
      <c r="C133" s="48">
        <f t="shared" si="48"/>
        <v>5.5</v>
      </c>
      <c r="D133" s="48">
        <f t="shared" si="40"/>
        <v>14</v>
      </c>
      <c r="E133" s="48">
        <f t="shared" si="51"/>
        <v>68</v>
      </c>
      <c r="F133" s="47">
        <f t="shared" si="49"/>
        <v>12</v>
      </c>
      <c r="G133" s="48">
        <v>5</v>
      </c>
      <c r="H133" s="49">
        <v>10</v>
      </c>
      <c r="I133" s="49">
        <f t="shared" si="45"/>
        <v>3.5</v>
      </c>
      <c r="J133" s="49">
        <f t="shared" si="46"/>
        <v>18</v>
      </c>
      <c r="K133" s="50">
        <f t="shared" si="52"/>
        <v>526</v>
      </c>
      <c r="R133" s="9"/>
      <c r="S133" s="9"/>
      <c r="T133" s="9"/>
    </row>
    <row r="134" spans="1:20">
      <c r="A134" s="51">
        <f t="shared" si="47"/>
        <v>2.551050420168067</v>
      </c>
      <c r="B134" s="51">
        <f t="shared" si="50"/>
        <v>0.51428571428571435</v>
      </c>
      <c r="C134" s="52">
        <f t="shared" si="48"/>
        <v>6</v>
      </c>
      <c r="D134" s="52">
        <f t="shared" si="40"/>
        <v>14</v>
      </c>
      <c r="E134" s="52">
        <f t="shared" si="51"/>
        <v>68</v>
      </c>
      <c r="F134" s="51">
        <f t="shared" si="49"/>
        <v>12</v>
      </c>
      <c r="G134" s="52">
        <v>5</v>
      </c>
      <c r="H134" s="53">
        <v>10</v>
      </c>
      <c r="I134" s="53">
        <f t="shared" si="45"/>
        <v>3</v>
      </c>
      <c r="J134" s="53">
        <f t="shared" si="46"/>
        <v>18</v>
      </c>
      <c r="K134" s="54">
        <f t="shared" si="52"/>
        <v>554</v>
      </c>
      <c r="R134" s="9"/>
      <c r="S134" s="9"/>
      <c r="T134" s="9"/>
    </row>
    <row r="135" spans="1:20">
      <c r="A135" s="47">
        <f t="shared" si="47"/>
        <v>2.0951680672268904</v>
      </c>
      <c r="B135" s="43">
        <f t="shared" si="50"/>
        <v>0.51428571428571435</v>
      </c>
      <c r="C135" s="44">
        <f t="shared" si="48"/>
        <v>4</v>
      </c>
      <c r="D135" s="44">
        <f t="shared" si="40"/>
        <v>13</v>
      </c>
      <c r="E135" s="44">
        <f t="shared" si="51"/>
        <v>68</v>
      </c>
      <c r="F135" s="43">
        <f t="shared" si="49"/>
        <v>12</v>
      </c>
      <c r="G135" s="44">
        <v>5</v>
      </c>
      <c r="H135" s="45">
        <v>10</v>
      </c>
      <c r="I135" s="45">
        <f t="shared" si="45"/>
        <v>4</v>
      </c>
      <c r="J135" s="45">
        <f t="shared" si="46"/>
        <v>18</v>
      </c>
      <c r="K135" s="46">
        <f t="shared" si="52"/>
        <v>430</v>
      </c>
      <c r="R135" s="9"/>
      <c r="S135" s="9"/>
      <c r="T135" s="9"/>
    </row>
    <row r="136" spans="1:20">
      <c r="A136" s="47">
        <f t="shared" si="47"/>
        <v>2.1981092436974792</v>
      </c>
      <c r="B136" s="47">
        <f t="shared" si="50"/>
        <v>0.51428571428571435</v>
      </c>
      <c r="C136" s="48">
        <f t="shared" si="48"/>
        <v>4.5</v>
      </c>
      <c r="D136" s="48">
        <f t="shared" si="40"/>
        <v>13</v>
      </c>
      <c r="E136" s="48">
        <f t="shared" si="51"/>
        <v>68</v>
      </c>
      <c r="F136" s="47">
        <f t="shared" si="49"/>
        <v>12</v>
      </c>
      <c r="G136" s="48">
        <v>5</v>
      </c>
      <c r="H136" s="49">
        <v>10</v>
      </c>
      <c r="I136" s="49">
        <f t="shared" si="45"/>
        <v>3.5</v>
      </c>
      <c r="J136" s="49">
        <f t="shared" si="46"/>
        <v>18</v>
      </c>
      <c r="K136" s="50">
        <f t="shared" si="52"/>
        <v>458</v>
      </c>
      <c r="R136" s="9"/>
      <c r="S136" s="9"/>
      <c r="T136" s="9"/>
    </row>
    <row r="137" spans="1:20">
      <c r="A137" s="47">
        <f t="shared" si="47"/>
        <v>2.301050420168067</v>
      </c>
      <c r="B137" s="47">
        <f t="shared" si="50"/>
        <v>0.51428571428571435</v>
      </c>
      <c r="C137" s="48">
        <f t="shared" si="48"/>
        <v>5</v>
      </c>
      <c r="D137" s="48">
        <f t="shared" si="40"/>
        <v>13</v>
      </c>
      <c r="E137" s="48">
        <f t="shared" si="51"/>
        <v>68</v>
      </c>
      <c r="F137" s="47">
        <f t="shared" si="49"/>
        <v>12</v>
      </c>
      <c r="G137" s="48">
        <v>5</v>
      </c>
      <c r="H137" s="49">
        <v>10</v>
      </c>
      <c r="I137" s="49">
        <f t="shared" si="45"/>
        <v>3</v>
      </c>
      <c r="J137" s="49">
        <f t="shared" si="46"/>
        <v>18</v>
      </c>
      <c r="K137" s="50">
        <f t="shared" si="52"/>
        <v>486</v>
      </c>
      <c r="R137" s="9"/>
      <c r="S137" s="9"/>
      <c r="T137" s="9"/>
    </row>
    <row r="138" spans="1:20">
      <c r="A138" s="47">
        <f t="shared" si="47"/>
        <v>2.4039915966386554</v>
      </c>
      <c r="B138" s="47">
        <f t="shared" si="50"/>
        <v>0.51428571428571435</v>
      </c>
      <c r="C138" s="48">
        <f t="shared" si="48"/>
        <v>5.5</v>
      </c>
      <c r="D138" s="48">
        <f t="shared" si="40"/>
        <v>13</v>
      </c>
      <c r="E138" s="48">
        <f t="shared" si="51"/>
        <v>68</v>
      </c>
      <c r="F138" s="47">
        <f t="shared" si="49"/>
        <v>12</v>
      </c>
      <c r="G138" s="48">
        <v>5</v>
      </c>
      <c r="H138" s="49">
        <v>10</v>
      </c>
      <c r="I138" s="49">
        <f t="shared" si="45"/>
        <v>2.5</v>
      </c>
      <c r="J138" s="49">
        <f t="shared" si="46"/>
        <v>18</v>
      </c>
      <c r="K138" s="50">
        <f t="shared" si="52"/>
        <v>514</v>
      </c>
      <c r="R138" s="9"/>
      <c r="S138" s="9"/>
      <c r="T138" s="9"/>
    </row>
    <row r="139" spans="1:20">
      <c r="A139" s="51">
        <f t="shared" si="47"/>
        <v>2.5069327731092437</v>
      </c>
      <c r="B139" s="51">
        <f t="shared" si="50"/>
        <v>0.51428571428571435</v>
      </c>
      <c r="C139" s="52">
        <f t="shared" si="48"/>
        <v>6</v>
      </c>
      <c r="D139" s="52">
        <f t="shared" si="40"/>
        <v>13</v>
      </c>
      <c r="E139" s="52">
        <f t="shared" si="51"/>
        <v>68</v>
      </c>
      <c r="F139" s="51">
        <f t="shared" si="49"/>
        <v>12</v>
      </c>
      <c r="G139" s="52">
        <v>5</v>
      </c>
      <c r="H139" s="53">
        <v>10</v>
      </c>
      <c r="I139" s="53">
        <f t="shared" si="45"/>
        <v>2</v>
      </c>
      <c r="J139" s="53">
        <f t="shared" si="46"/>
        <v>18</v>
      </c>
      <c r="K139" s="54">
        <f t="shared" si="52"/>
        <v>542</v>
      </c>
      <c r="R139" s="9"/>
      <c r="S139" s="9"/>
      <c r="T139" s="9"/>
    </row>
    <row r="140" spans="1:20">
      <c r="R140" s="9"/>
      <c r="S140" s="9"/>
      <c r="T140" s="9"/>
    </row>
    <row r="141" spans="1:20">
      <c r="R141" s="9"/>
      <c r="S141" s="9"/>
      <c r="T141" s="9"/>
    </row>
    <row r="142" spans="1:20">
      <c r="B142" s="20" t="s">
        <v>4</v>
      </c>
      <c r="C142" s="21" t="s">
        <v>0</v>
      </c>
      <c r="D142" s="21" t="s">
        <v>1</v>
      </c>
      <c r="E142" s="21" t="s">
        <v>5</v>
      </c>
      <c r="F142" s="20" t="s">
        <v>9</v>
      </c>
      <c r="G142" s="21" t="s">
        <v>10</v>
      </c>
      <c r="H142" s="21" t="s">
        <v>17</v>
      </c>
      <c r="I142" s="21" t="s">
        <v>18</v>
      </c>
      <c r="J142" s="22" t="s">
        <v>19</v>
      </c>
      <c r="R142" s="9"/>
      <c r="S142" s="9"/>
      <c r="T142" s="9"/>
    </row>
    <row r="143" spans="1:20">
      <c r="B143" s="26" t="s">
        <v>3</v>
      </c>
      <c r="C143" s="27" t="s">
        <v>3</v>
      </c>
      <c r="D143" s="27" t="s">
        <v>3</v>
      </c>
      <c r="E143" s="27" t="s">
        <v>3</v>
      </c>
      <c r="F143" s="29" t="s">
        <v>20</v>
      </c>
      <c r="G143" s="28" t="s">
        <v>15</v>
      </c>
      <c r="H143" s="28" t="s">
        <v>20</v>
      </c>
      <c r="I143" s="28" t="s">
        <v>20</v>
      </c>
      <c r="J143" s="25" t="s">
        <v>20</v>
      </c>
      <c r="R143" s="9"/>
      <c r="S143" s="9"/>
      <c r="T143" s="9"/>
    </row>
    <row r="144" spans="1:20">
      <c r="B144" s="32">
        <v>5</v>
      </c>
      <c r="C144" s="33">
        <v>15</v>
      </c>
      <c r="D144" s="33">
        <v>70</v>
      </c>
      <c r="E144" s="33">
        <v>12</v>
      </c>
      <c r="F144" s="77">
        <f>POWER(P128/124,0.5)</f>
        <v>0.15963515049847443</v>
      </c>
      <c r="G144" s="59">
        <f>F144/M129</f>
        <v>6.7308988669760067E-2</v>
      </c>
      <c r="H144" s="59">
        <f>M129*(1+1.645*G144)</f>
        <v>2.6342763794960904</v>
      </c>
      <c r="I144" s="59">
        <f>M129*(1-1.645*G144)</f>
        <v>2.1090767343561092</v>
      </c>
      <c r="J144" s="78">
        <f>M129</f>
        <v>2.3716765569260998</v>
      </c>
      <c r="R144" s="9"/>
      <c r="S144" s="9"/>
      <c r="T144" s="9"/>
    </row>
    <row r="145" spans="2:20">
      <c r="B145" s="60"/>
      <c r="C145" s="61" t="s">
        <v>29</v>
      </c>
      <c r="D145" s="62"/>
      <c r="E145" s="63">
        <v>9</v>
      </c>
      <c r="F145" s="60"/>
      <c r="G145" s="91" t="s">
        <v>30</v>
      </c>
      <c r="H145" s="91"/>
      <c r="I145" s="92">
        <f>E145*4*10/(D144/100)/1000</f>
        <v>0.51428571428571435</v>
      </c>
      <c r="J145" s="93"/>
      <c r="R145" s="9"/>
      <c r="S145" s="9"/>
      <c r="T145" s="9"/>
    </row>
    <row r="146" spans="2:20">
      <c r="R146" s="9"/>
      <c r="S146" s="9"/>
      <c r="T146" s="9"/>
    </row>
    <row r="147" spans="2:20">
      <c r="R147" s="9"/>
      <c r="S147" s="9"/>
      <c r="T147" s="9"/>
    </row>
    <row r="148" spans="2:20">
      <c r="R148" s="9"/>
      <c r="S148" s="9"/>
      <c r="T148" s="9"/>
    </row>
    <row r="149" spans="2:20">
      <c r="D149" s="3"/>
      <c r="E149" s="3"/>
      <c r="F149" s="14"/>
      <c r="G149" s="3"/>
      <c r="R149" s="9"/>
      <c r="S149" s="9"/>
      <c r="T149" s="9"/>
    </row>
    <row r="150" spans="2:20">
      <c r="D150" s="3"/>
      <c r="E150" s="3"/>
      <c r="F150" s="14"/>
      <c r="G150" s="3"/>
      <c r="R150" s="9"/>
      <c r="S150" s="9"/>
      <c r="T150" s="9"/>
    </row>
    <row r="151" spans="2:20">
      <c r="D151" s="3"/>
      <c r="E151" s="3"/>
      <c r="F151" s="14"/>
      <c r="G151" s="3"/>
      <c r="R151" s="9"/>
      <c r="S151" s="9"/>
      <c r="T151" s="9"/>
    </row>
    <row r="152" spans="2:20">
      <c r="R152" s="9"/>
      <c r="S152" s="9"/>
      <c r="T152" s="9"/>
    </row>
    <row r="153" spans="2:20">
      <c r="R153" s="9"/>
      <c r="S153" s="9"/>
      <c r="T153" s="9"/>
    </row>
    <row r="154" spans="2:20">
      <c r="R154" s="9"/>
      <c r="S154" s="9"/>
      <c r="T154" s="9"/>
    </row>
    <row r="156" spans="2:20">
      <c r="D156" s="3"/>
      <c r="E156" s="3"/>
      <c r="F156" s="14"/>
      <c r="G156" s="3"/>
    </row>
    <row r="157" spans="2:20">
      <c r="C157" s="75"/>
      <c r="D157" s="76"/>
      <c r="E157" s="76"/>
      <c r="F157" s="76"/>
      <c r="G157" s="76"/>
      <c r="H157" s="4"/>
    </row>
    <row r="158" spans="2:20">
      <c r="C158" s="75"/>
      <c r="D158" s="76"/>
      <c r="E158" s="76"/>
      <c r="F158" s="76"/>
      <c r="G158" s="76"/>
      <c r="H158" s="4"/>
    </row>
    <row r="159" spans="2:20">
      <c r="C159" s="75"/>
      <c r="D159" s="76"/>
      <c r="E159" s="76"/>
      <c r="F159" s="76"/>
      <c r="G159" s="76"/>
      <c r="H159" s="4"/>
    </row>
    <row r="160" spans="2:20">
      <c r="C160" s="75"/>
      <c r="D160" s="76"/>
      <c r="E160" s="76"/>
      <c r="F160" s="76"/>
      <c r="G160" s="76"/>
      <c r="H160" s="4"/>
    </row>
    <row r="161" spans="3:8">
      <c r="C161" s="75"/>
      <c r="D161" s="76"/>
      <c r="E161" s="76"/>
      <c r="F161" s="76"/>
      <c r="G161" s="76"/>
      <c r="H161" s="4"/>
    </row>
    <row r="162" spans="3:8">
      <c r="C162" s="75"/>
      <c r="D162" s="76"/>
      <c r="E162" s="76"/>
      <c r="F162" s="76"/>
      <c r="G162" s="76"/>
      <c r="H162" s="4"/>
    </row>
    <row r="163" spans="3:8">
      <c r="C163" s="75"/>
      <c r="D163" s="76"/>
      <c r="E163" s="76"/>
      <c r="F163" s="76"/>
      <c r="G163" s="76"/>
      <c r="H163" s="4"/>
    </row>
    <row r="164" spans="3:8">
      <c r="C164" s="12"/>
      <c r="E164" s="3"/>
      <c r="F164" s="14"/>
      <c r="G164" s="3"/>
      <c r="H164" s="4"/>
    </row>
  </sheetData>
  <phoneticPr fontId="7" type="noConversion"/>
  <pageMargins left="0.9055118110236221" right="0.70866141732283472" top="1.7322834645669292" bottom="0.74803149606299213" header="0.9055118110236221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89"/>
  <sheetViews>
    <sheetView topLeftCell="A40" workbookViewId="0">
      <selection activeCell="J50" sqref="J50"/>
    </sheetView>
  </sheetViews>
  <sheetFormatPr baseColWidth="10" defaultRowHeight="15"/>
  <cols>
    <col min="1" max="9" width="12.7109375" style="1" customWidth="1"/>
    <col min="10" max="10" width="12.7109375" customWidth="1"/>
  </cols>
  <sheetData>
    <row r="1" ht="16.149999999999999" customHeight="1"/>
    <row r="32" spans="1:9">
      <c r="A32" s="163" t="s">
        <v>42</v>
      </c>
      <c r="B32" s="164"/>
      <c r="C32" s="164"/>
      <c r="D32" s="164"/>
      <c r="E32" s="164"/>
      <c r="F32" s="164"/>
      <c r="G32" s="164"/>
      <c r="H32" s="164"/>
      <c r="I32" s="165"/>
    </row>
    <row r="33" spans="1:11">
      <c r="A33" s="166"/>
      <c r="B33" s="167"/>
      <c r="C33" s="167"/>
      <c r="D33" s="167"/>
      <c r="E33" s="167"/>
      <c r="F33" s="167"/>
      <c r="G33" s="167"/>
      <c r="H33" s="167"/>
      <c r="I33" s="168"/>
    </row>
    <row r="36" spans="1:11">
      <c r="A36" s="100" t="s">
        <v>4</v>
      </c>
      <c r="B36" s="100" t="s">
        <v>0</v>
      </c>
      <c r="C36" s="100" t="s">
        <v>1</v>
      </c>
      <c r="D36" s="100" t="s">
        <v>5</v>
      </c>
      <c r="E36" s="100" t="s">
        <v>9</v>
      </c>
      <c r="F36" s="100" t="s">
        <v>10</v>
      </c>
      <c r="G36" s="100" t="s">
        <v>33</v>
      </c>
      <c r="H36" s="100" t="s">
        <v>34</v>
      </c>
      <c r="I36" s="100" t="s">
        <v>35</v>
      </c>
    </row>
    <row r="37" spans="1:11">
      <c r="A37" s="102" t="s">
        <v>3</v>
      </c>
      <c r="B37" s="102" t="s">
        <v>3</v>
      </c>
      <c r="C37" s="102" t="s">
        <v>3</v>
      </c>
      <c r="D37" s="102" t="s">
        <v>3</v>
      </c>
      <c r="E37" s="101" t="s">
        <v>20</v>
      </c>
      <c r="F37" s="101" t="s">
        <v>15</v>
      </c>
      <c r="G37" s="101" t="s">
        <v>20</v>
      </c>
      <c r="H37" s="101" t="s">
        <v>20</v>
      </c>
      <c r="I37" s="101" t="s">
        <v>20</v>
      </c>
    </row>
    <row r="38" spans="1:11">
      <c r="A38" s="103">
        <f>'Canto 15'!B144</f>
        <v>5</v>
      </c>
      <c r="B38" s="103">
        <f>'Canto 15'!C144</f>
        <v>15</v>
      </c>
      <c r="C38" s="103">
        <f>'Canto 15'!D144</f>
        <v>70</v>
      </c>
      <c r="D38" s="103">
        <f>'Canto 15'!E144</f>
        <v>12</v>
      </c>
      <c r="E38" s="104">
        <f>'Canto 15'!F144</f>
        <v>0.15963515049847443</v>
      </c>
      <c r="F38" s="104">
        <f>'Canto 15'!G144</f>
        <v>6.7308988669760067E-2</v>
      </c>
      <c r="G38" s="104">
        <f>'Canto 15'!H144</f>
        <v>2.6342763794960904</v>
      </c>
      <c r="H38" s="104">
        <f>'Canto 15'!I144</f>
        <v>2.1090767343561092</v>
      </c>
      <c r="I38" s="105">
        <f>'Canto 15'!J144</f>
        <v>2.3716765569260998</v>
      </c>
    </row>
    <row r="39" spans="1:11">
      <c r="A39" s="169" t="s">
        <v>36</v>
      </c>
      <c r="B39" s="170"/>
      <c r="C39" s="171"/>
      <c r="D39" s="103">
        <f>'Canto 15'!E145</f>
        <v>9</v>
      </c>
      <c r="E39" s="169" t="s">
        <v>37</v>
      </c>
      <c r="F39" s="170"/>
      <c r="G39" s="170"/>
      <c r="H39" s="171"/>
      <c r="I39" s="105">
        <f>'Canto 15'!I145</f>
        <v>0.51428571428571435</v>
      </c>
    </row>
    <row r="40" spans="1:11">
      <c r="A40" s="175" t="s">
        <v>44</v>
      </c>
      <c r="B40" s="176"/>
      <c r="C40" s="176"/>
      <c r="D40" s="176"/>
      <c r="E40" s="176"/>
      <c r="F40" s="176"/>
      <c r="G40" s="176"/>
      <c r="H40" s="177"/>
      <c r="I40" s="118">
        <f>POWER(F38*F38+0.04*0.04,0.5)</f>
        <v>7.8297509256335149E-2</v>
      </c>
    </row>
    <row r="41" spans="1:11">
      <c r="A41" s="100" t="s">
        <v>4</v>
      </c>
      <c r="B41" s="100" t="s">
        <v>0</v>
      </c>
      <c r="C41" s="100" t="s">
        <v>1</v>
      </c>
      <c r="D41" s="100" t="s">
        <v>5</v>
      </c>
      <c r="E41" s="115" t="s">
        <v>9</v>
      </c>
      <c r="F41" s="115" t="s">
        <v>10</v>
      </c>
      <c r="G41" s="115" t="s">
        <v>33</v>
      </c>
      <c r="H41" s="115" t="s">
        <v>34</v>
      </c>
      <c r="I41" s="100" t="s">
        <v>35</v>
      </c>
      <c r="K41" s="112"/>
    </row>
    <row r="42" spans="1:11">
      <c r="A42" s="102" t="s">
        <v>3</v>
      </c>
      <c r="B42" s="102" t="s">
        <v>3</v>
      </c>
      <c r="C42" s="102" t="s">
        <v>3</v>
      </c>
      <c r="D42" s="102" t="s">
        <v>3</v>
      </c>
      <c r="E42" s="116" t="s">
        <v>20</v>
      </c>
      <c r="F42" s="116" t="s">
        <v>15</v>
      </c>
      <c r="G42" s="116" t="s">
        <v>20</v>
      </c>
      <c r="H42" s="116" t="s">
        <v>20</v>
      </c>
      <c r="I42" s="101" t="s">
        <v>20</v>
      </c>
    </row>
    <row r="43" spans="1:11">
      <c r="A43" s="103">
        <f>'Canto 20'!B144</f>
        <v>5</v>
      </c>
      <c r="B43" s="103">
        <f>'Canto 20'!C144</f>
        <v>20</v>
      </c>
      <c r="C43" s="103">
        <f>'Canto 20'!D144</f>
        <v>70</v>
      </c>
      <c r="D43" s="103">
        <f>'Canto 20'!E144</f>
        <v>12</v>
      </c>
      <c r="E43" s="117">
        <f>'Canto 20'!F144</f>
        <v>0.16002983443862526</v>
      </c>
      <c r="F43" s="117">
        <f>'Canto 20'!G144</f>
        <v>6.0544143189225984E-2</v>
      </c>
      <c r="G43" s="117">
        <f>'Canto 20'!H144</f>
        <v>2.9064417302994503</v>
      </c>
      <c r="H43" s="117">
        <f>'Canto 20'!I144</f>
        <v>2.3799435749963735</v>
      </c>
      <c r="I43" s="105">
        <f>'Canto 20'!J144</f>
        <v>2.6431926526479121</v>
      </c>
    </row>
    <row r="44" spans="1:11">
      <c r="A44" s="169" t="s">
        <v>36</v>
      </c>
      <c r="B44" s="170"/>
      <c r="C44" s="171"/>
      <c r="D44" s="103">
        <f>'Canto 20'!E145</f>
        <v>10</v>
      </c>
      <c r="E44" s="172" t="s">
        <v>37</v>
      </c>
      <c r="F44" s="173"/>
      <c r="G44" s="173"/>
      <c r="H44" s="174"/>
      <c r="I44" s="105">
        <f>'Canto 20'!I145</f>
        <v>0.5714285714285714</v>
      </c>
    </row>
    <row r="45" spans="1:11">
      <c r="A45" s="175" t="s">
        <v>44</v>
      </c>
      <c r="B45" s="176"/>
      <c r="C45" s="176"/>
      <c r="D45" s="176"/>
      <c r="E45" s="176"/>
      <c r="F45" s="176"/>
      <c r="G45" s="176"/>
      <c r="H45" s="177"/>
      <c r="I45" s="118">
        <f>POWER(F43*F43+0.04*0.04,0.5)</f>
        <v>7.2564407766600697E-2</v>
      </c>
    </row>
    <row r="46" spans="1:11">
      <c r="A46" s="100" t="s">
        <v>4</v>
      </c>
      <c r="B46" s="100" t="s">
        <v>0</v>
      </c>
      <c r="C46" s="100" t="s">
        <v>1</v>
      </c>
      <c r="D46" s="100" t="s">
        <v>5</v>
      </c>
      <c r="E46" s="115" t="s">
        <v>9</v>
      </c>
      <c r="F46" s="115" t="s">
        <v>10</v>
      </c>
      <c r="G46" s="115" t="s">
        <v>33</v>
      </c>
      <c r="H46" s="115" t="s">
        <v>34</v>
      </c>
      <c r="I46" s="100" t="s">
        <v>35</v>
      </c>
    </row>
    <row r="47" spans="1:11">
      <c r="A47" s="102" t="s">
        <v>3</v>
      </c>
      <c r="B47" s="102" t="s">
        <v>3</v>
      </c>
      <c r="C47" s="102" t="s">
        <v>3</v>
      </c>
      <c r="D47" s="102" t="s">
        <v>3</v>
      </c>
      <c r="E47" s="116" t="s">
        <v>20</v>
      </c>
      <c r="F47" s="116" t="s">
        <v>15</v>
      </c>
      <c r="G47" s="116" t="s">
        <v>20</v>
      </c>
      <c r="H47" s="116" t="s">
        <v>20</v>
      </c>
      <c r="I47" s="101" t="s">
        <v>20</v>
      </c>
    </row>
    <row r="48" spans="1:11">
      <c r="A48" s="103">
        <f>'Canto 25'!B144</f>
        <v>5</v>
      </c>
      <c r="B48" s="103">
        <f>'Canto 25'!C144</f>
        <v>25</v>
      </c>
      <c r="C48" s="103">
        <f>'Canto 25'!D144</f>
        <v>70</v>
      </c>
      <c r="D48" s="103">
        <f>'Canto 25'!E144</f>
        <v>12</v>
      </c>
      <c r="E48" s="117">
        <f>'Canto 25'!F144</f>
        <v>0.16054147295005117</v>
      </c>
      <c r="F48" s="117">
        <f>'Canto 25'!G144</f>
        <v>5.5079765015920067E-2</v>
      </c>
      <c r="G48" s="117">
        <f>'Canto 25'!H144</f>
        <v>3.1787994713725629</v>
      </c>
      <c r="H48" s="117">
        <f>'Canto 25'!I144</f>
        <v>2.6506180253668949</v>
      </c>
      <c r="I48" s="105">
        <f>'Canto 25'!J144</f>
        <v>2.9147087483697289</v>
      </c>
    </row>
    <row r="49" spans="1:9">
      <c r="A49" s="169" t="s">
        <v>36</v>
      </c>
      <c r="B49" s="170"/>
      <c r="C49" s="171"/>
      <c r="D49" s="103">
        <f>'Canto 25'!E145</f>
        <v>11</v>
      </c>
      <c r="E49" s="172" t="s">
        <v>37</v>
      </c>
      <c r="F49" s="173"/>
      <c r="G49" s="173"/>
      <c r="H49" s="174"/>
      <c r="I49" s="105">
        <f>'Canto 25'!I145</f>
        <v>0.62857142857142856</v>
      </c>
    </row>
    <row r="50" spans="1:9">
      <c r="A50" s="175" t="s">
        <v>44</v>
      </c>
      <c r="B50" s="176"/>
      <c r="C50" s="176"/>
      <c r="D50" s="176"/>
      <c r="E50" s="176"/>
      <c r="F50" s="176"/>
      <c r="G50" s="176"/>
      <c r="H50" s="177"/>
      <c r="I50" s="118">
        <f>POWER(F48*F48+0.04*0.04,0.5)</f>
        <v>6.8071877557541863E-2</v>
      </c>
    </row>
    <row r="51" spans="1:9">
      <c r="A51" s="100" t="s">
        <v>4</v>
      </c>
      <c r="B51" s="100" t="s">
        <v>0</v>
      </c>
      <c r="C51" s="100" t="s">
        <v>1</v>
      </c>
      <c r="D51" s="100" t="s">
        <v>5</v>
      </c>
      <c r="E51" s="115" t="s">
        <v>9</v>
      </c>
      <c r="F51" s="115" t="s">
        <v>10</v>
      </c>
      <c r="G51" s="115" t="s">
        <v>33</v>
      </c>
      <c r="H51" s="115" t="s">
        <v>34</v>
      </c>
      <c r="I51" s="100" t="s">
        <v>35</v>
      </c>
    </row>
    <row r="52" spans="1:9">
      <c r="A52" s="102" t="s">
        <v>3</v>
      </c>
      <c r="B52" s="102" t="s">
        <v>3</v>
      </c>
      <c r="C52" s="102" t="s">
        <v>3</v>
      </c>
      <c r="D52" s="102" t="s">
        <v>3</v>
      </c>
      <c r="E52" s="116" t="s">
        <v>20</v>
      </c>
      <c r="F52" s="116" t="s">
        <v>15</v>
      </c>
      <c r="G52" s="116" t="s">
        <v>20</v>
      </c>
      <c r="H52" s="116" t="s">
        <v>20</v>
      </c>
      <c r="I52" s="101" t="s">
        <v>20</v>
      </c>
    </row>
    <row r="53" spans="1:9">
      <c r="A53" s="103">
        <f>'Canto 30'!B144</f>
        <v>5</v>
      </c>
      <c r="B53" s="103">
        <f>'Canto 30'!C144</f>
        <v>30</v>
      </c>
      <c r="C53" s="103">
        <f>'Canto 30'!D144</f>
        <v>70</v>
      </c>
      <c r="D53" s="103">
        <f>'Canto 30'!E144</f>
        <v>12</v>
      </c>
      <c r="E53" s="117">
        <f>'Canto 30'!F144</f>
        <v>0.16116895220303815</v>
      </c>
      <c r="F53" s="117">
        <f>'Canto 30'!G144</f>
        <v>4.883152147293205E-2</v>
      </c>
      <c r="G53" s="117">
        <f>'Canto 30'!H144</f>
        <v>3.5656334847512579</v>
      </c>
      <c r="H53" s="117">
        <f>'Canto 30'!I144</f>
        <v>3.0353876320032631</v>
      </c>
      <c r="I53" s="105">
        <f>'Canto 30'!J144</f>
        <v>3.3005105583772605</v>
      </c>
    </row>
    <row r="54" spans="1:9">
      <c r="A54" s="169" t="s">
        <v>36</v>
      </c>
      <c r="B54" s="170"/>
      <c r="C54" s="171"/>
      <c r="D54" s="103">
        <f>'Canto 30'!E145</f>
        <v>14</v>
      </c>
      <c r="E54" s="172" t="s">
        <v>37</v>
      </c>
      <c r="F54" s="173"/>
      <c r="G54" s="173"/>
      <c r="H54" s="174"/>
      <c r="I54" s="105">
        <f>'Canto 30'!I145</f>
        <v>0.8</v>
      </c>
    </row>
    <row r="55" spans="1:9">
      <c r="A55" s="175" t="s">
        <v>44</v>
      </c>
      <c r="B55" s="176"/>
      <c r="C55" s="176"/>
      <c r="D55" s="176"/>
      <c r="E55" s="176"/>
      <c r="F55" s="176"/>
      <c r="G55" s="176"/>
      <c r="H55" s="177"/>
      <c r="I55" s="118">
        <f>POWER(F53*F53+0.04*0.04,0.5)</f>
        <v>6.3123034538601075E-2</v>
      </c>
    </row>
    <row r="56" spans="1:9">
      <c r="A56" s="100" t="s">
        <v>4</v>
      </c>
      <c r="B56" s="100" t="s">
        <v>0</v>
      </c>
      <c r="C56" s="100" t="s">
        <v>1</v>
      </c>
      <c r="D56" s="100" t="s">
        <v>5</v>
      </c>
      <c r="E56" s="115" t="s">
        <v>9</v>
      </c>
      <c r="F56" s="115" t="s">
        <v>10</v>
      </c>
      <c r="G56" s="115" t="s">
        <v>33</v>
      </c>
      <c r="H56" s="115" t="s">
        <v>34</v>
      </c>
      <c r="I56" s="100" t="s">
        <v>35</v>
      </c>
    </row>
    <row r="57" spans="1:9">
      <c r="A57" s="102" t="s">
        <v>3</v>
      </c>
      <c r="B57" s="102" t="s">
        <v>3</v>
      </c>
      <c r="C57" s="102" t="s">
        <v>3</v>
      </c>
      <c r="D57" s="102" t="s">
        <v>3</v>
      </c>
      <c r="E57" s="116" t="s">
        <v>20</v>
      </c>
      <c r="F57" s="116" t="s">
        <v>15</v>
      </c>
      <c r="G57" s="116" t="s">
        <v>20</v>
      </c>
      <c r="H57" s="116" t="s">
        <v>20</v>
      </c>
      <c r="I57" s="101" t="s">
        <v>20</v>
      </c>
    </row>
    <row r="58" spans="1:9">
      <c r="A58" s="103">
        <f>'Canto 35'!B144</f>
        <v>5</v>
      </c>
      <c r="B58" s="103">
        <f>'Canto 35'!C144</f>
        <v>35</v>
      </c>
      <c r="C58" s="103">
        <f>'Canto 35'!D144</f>
        <v>70</v>
      </c>
      <c r="D58" s="103">
        <f>'Canto 35'!E144</f>
        <v>12</v>
      </c>
      <c r="E58" s="117">
        <f>'Canto 35'!F144</f>
        <v>0.1619109253948397</v>
      </c>
      <c r="F58" s="117">
        <f>'Canto 35'!G144</f>
        <v>4.461376766593423E-2</v>
      </c>
      <c r="G58" s="117">
        <f>'Canto 35'!H144</f>
        <v>3.8955129835164448</v>
      </c>
      <c r="H58" s="117">
        <f>'Canto 35'!I144</f>
        <v>3.3628260389674218</v>
      </c>
      <c r="I58" s="105">
        <f>'Canto 35'!J144</f>
        <v>3.6291695112419333</v>
      </c>
    </row>
    <row r="59" spans="1:9">
      <c r="A59" s="169" t="s">
        <v>36</v>
      </c>
      <c r="B59" s="170"/>
      <c r="C59" s="171"/>
      <c r="D59" s="103">
        <f>'Canto 35'!E145</f>
        <v>16</v>
      </c>
      <c r="E59" s="172" t="s">
        <v>37</v>
      </c>
      <c r="F59" s="173"/>
      <c r="G59" s="173"/>
      <c r="H59" s="174"/>
      <c r="I59" s="105">
        <f>'Canto 35'!I145</f>
        <v>0.91428571428571437</v>
      </c>
    </row>
    <row r="60" spans="1:9">
      <c r="A60" s="175" t="s">
        <v>44</v>
      </c>
      <c r="B60" s="176"/>
      <c r="C60" s="176"/>
      <c r="D60" s="176"/>
      <c r="E60" s="176"/>
      <c r="F60" s="176"/>
      <c r="G60" s="176"/>
      <c r="H60" s="177"/>
      <c r="I60" s="119">
        <f>POWER(F58*F58+0.04*0.04,0.5)</f>
        <v>5.9919848675960112E-2</v>
      </c>
    </row>
    <row r="61" spans="1:9">
      <c r="A61" s="75"/>
      <c r="B61" s="75"/>
      <c r="C61" s="75"/>
      <c r="D61" s="75"/>
      <c r="E61" s="75"/>
      <c r="F61" s="75"/>
      <c r="G61" s="75"/>
      <c r="H61" s="75"/>
      <c r="I61" s="75"/>
    </row>
    <row r="62" spans="1:9">
      <c r="A62" s="75"/>
      <c r="B62" s="75"/>
      <c r="C62" s="75"/>
      <c r="D62" s="75"/>
      <c r="E62" s="75"/>
      <c r="F62" s="75"/>
      <c r="G62" s="75"/>
      <c r="H62" s="75"/>
      <c r="I62" s="75"/>
    </row>
    <row r="68" spans="1:4">
      <c r="A68" s="122" t="s">
        <v>46</v>
      </c>
      <c r="B68" s="106" t="s">
        <v>32</v>
      </c>
      <c r="C68" s="127" t="s">
        <v>32</v>
      </c>
      <c r="D68" s="123" t="s">
        <v>32</v>
      </c>
    </row>
    <row r="69" spans="1:4">
      <c r="A69" s="121" t="s">
        <v>3</v>
      </c>
      <c r="B69" s="107" t="s">
        <v>15</v>
      </c>
      <c r="C69" s="128" t="s">
        <v>45</v>
      </c>
      <c r="D69" s="124" t="s">
        <v>47</v>
      </c>
    </row>
    <row r="70" spans="1:4">
      <c r="A70" s="110">
        <f>F85</f>
        <v>15</v>
      </c>
      <c r="B70" s="105">
        <f>I40</f>
        <v>7.8297509256335149E-2</v>
      </c>
      <c r="C70" s="130">
        <f>0.09*(1-0.01*A70)</f>
        <v>7.6499999999999999E-2</v>
      </c>
      <c r="D70" s="125">
        <v>7.4945216444392324E-2</v>
      </c>
    </row>
    <row r="71" spans="1:4">
      <c r="A71" s="110">
        <f>F86</f>
        <v>20</v>
      </c>
      <c r="B71" s="105">
        <f>I45</f>
        <v>7.2564407766600697E-2</v>
      </c>
      <c r="C71" s="130">
        <f>0.09*(1-0.01*A71)</f>
        <v>7.1999999999999995E-2</v>
      </c>
      <c r="D71" s="125">
        <v>6.9559745243460494E-2</v>
      </c>
    </row>
    <row r="72" spans="1:4">
      <c r="A72" s="110">
        <f>F87</f>
        <v>25</v>
      </c>
      <c r="B72" s="105">
        <f>I50</f>
        <v>6.8071877557541863E-2</v>
      </c>
      <c r="C72" s="130">
        <f>0.09*(1-0.01*A72)</f>
        <v>6.7500000000000004E-2</v>
      </c>
      <c r="D72" s="125">
        <v>6.5331368187320035E-2</v>
      </c>
    </row>
    <row r="73" spans="1:4">
      <c r="A73" s="110">
        <f>F88</f>
        <v>30</v>
      </c>
      <c r="B73" s="105">
        <f>I55</f>
        <v>6.3123034538601075E-2</v>
      </c>
      <c r="C73" s="130">
        <f>0.09*(1-0.01*A73)</f>
        <v>6.3E-2</v>
      </c>
      <c r="D73" s="125">
        <v>6.0708528863249067E-2</v>
      </c>
    </row>
    <row r="74" spans="1:4">
      <c r="A74" s="110">
        <f>F89</f>
        <v>35</v>
      </c>
      <c r="B74" s="105">
        <f>I60</f>
        <v>5.9919848675960112E-2</v>
      </c>
      <c r="C74" s="130">
        <f>0.09*(1-0.01*A74)</f>
        <v>5.849999999999999E-2</v>
      </c>
      <c r="D74" s="125">
        <v>5.7701551214259746E-2</v>
      </c>
    </row>
    <row r="75" spans="1:4">
      <c r="A75" s="113" t="s">
        <v>12</v>
      </c>
      <c r="B75" s="114">
        <f>SUM(B70:B74)/5</f>
        <v>6.8395335559007772E-2</v>
      </c>
      <c r="C75" s="129">
        <f>SUM(C70:C74)/5</f>
        <v>6.7500000000000004E-2</v>
      </c>
      <c r="D75" s="126">
        <v>6.5649281990536337E-2</v>
      </c>
    </row>
    <row r="82" spans="2:8">
      <c r="B82" s="106" t="s">
        <v>38</v>
      </c>
      <c r="C82" s="106" t="s">
        <v>43</v>
      </c>
    </row>
    <row r="83" spans="2:8">
      <c r="B83" s="107" t="s">
        <v>3</v>
      </c>
      <c r="C83" s="107" t="s">
        <v>40</v>
      </c>
      <c r="F83" s="108" t="s">
        <v>38</v>
      </c>
      <c r="G83" s="108" t="s">
        <v>32</v>
      </c>
      <c r="H83" s="108" t="s">
        <v>39</v>
      </c>
    </row>
    <row r="84" spans="2:8">
      <c r="B84" s="110">
        <f>A70</f>
        <v>15</v>
      </c>
      <c r="C84" s="111">
        <f>H85</f>
        <v>2.3716765569260998</v>
      </c>
      <c r="D84" s="120"/>
      <c r="F84" s="108" t="s">
        <v>3</v>
      </c>
      <c r="G84" s="108" t="s">
        <v>15</v>
      </c>
      <c r="H84" s="108" t="s">
        <v>41</v>
      </c>
    </row>
    <row r="85" spans="2:8">
      <c r="B85" s="110">
        <f>A71</f>
        <v>20</v>
      </c>
      <c r="C85" s="111">
        <f>H86</f>
        <v>2.6431926526479121</v>
      </c>
      <c r="D85" s="120"/>
      <c r="F85" s="109">
        <f>B38</f>
        <v>15</v>
      </c>
      <c r="G85" s="109">
        <f>B70</f>
        <v>7.8297509256335149E-2</v>
      </c>
      <c r="H85" s="109">
        <f>I38</f>
        <v>2.3716765569260998</v>
      </c>
    </row>
    <row r="86" spans="2:8">
      <c r="B86" s="110">
        <f>A72</f>
        <v>25</v>
      </c>
      <c r="C86" s="111">
        <f>H87</f>
        <v>2.9147087483697289</v>
      </c>
      <c r="D86" s="120"/>
      <c r="F86" s="109">
        <f>B43</f>
        <v>20</v>
      </c>
      <c r="G86" s="109">
        <f>B71</f>
        <v>7.2564407766600697E-2</v>
      </c>
      <c r="H86" s="109">
        <f>I43</f>
        <v>2.6431926526479121</v>
      </c>
    </row>
    <row r="87" spans="2:8">
      <c r="B87" s="110">
        <f>A73</f>
        <v>30</v>
      </c>
      <c r="C87" s="111">
        <f>H88</f>
        <v>3.3005105583772605</v>
      </c>
      <c r="D87" s="120"/>
      <c r="F87" s="109">
        <f>B48</f>
        <v>25</v>
      </c>
      <c r="G87" s="109">
        <f>B72</f>
        <v>6.8071877557541863E-2</v>
      </c>
      <c r="H87" s="109">
        <f>I48</f>
        <v>2.9147087483697289</v>
      </c>
    </row>
    <row r="88" spans="2:8">
      <c r="B88" s="110">
        <f>A74</f>
        <v>35</v>
      </c>
      <c r="C88" s="111">
        <f>H89</f>
        <v>3.6291695112419333</v>
      </c>
      <c r="D88" s="120"/>
      <c r="F88" s="109">
        <f>B53</f>
        <v>30</v>
      </c>
      <c r="G88" s="109">
        <f>B73</f>
        <v>6.3123034538601075E-2</v>
      </c>
      <c r="H88" s="109">
        <f>I53</f>
        <v>3.3005105583772605</v>
      </c>
    </row>
    <row r="89" spans="2:8">
      <c r="F89" s="109">
        <f>B58</f>
        <v>35</v>
      </c>
      <c r="G89" s="109">
        <f>B74</f>
        <v>5.9919848675960112E-2</v>
      </c>
      <c r="H89" s="109">
        <f>I58</f>
        <v>3.6291695112419333</v>
      </c>
    </row>
  </sheetData>
  <mergeCells count="16">
    <mergeCell ref="A60:H60"/>
    <mergeCell ref="A50:H50"/>
    <mergeCell ref="A55:H55"/>
    <mergeCell ref="A45:H45"/>
    <mergeCell ref="A40:H40"/>
    <mergeCell ref="A44:C44"/>
    <mergeCell ref="E44:H44"/>
    <mergeCell ref="A32:I33"/>
    <mergeCell ref="A59:C59"/>
    <mergeCell ref="E59:H59"/>
    <mergeCell ref="A49:C49"/>
    <mergeCell ref="E49:H49"/>
    <mergeCell ref="A54:C54"/>
    <mergeCell ref="E54:H54"/>
    <mergeCell ref="A39:C39"/>
    <mergeCell ref="E39:H39"/>
  </mergeCells>
  <phoneticPr fontId="7" type="noConversion"/>
  <pageMargins left="1.299212598425197" right="1.299212598425197" top="1.7322834645669292" bottom="0.15748031496062992" header="0.9055118110236221" footer="0"/>
  <pageSetup paperSize="9" orientation="landscape" horizontalDpi="1200" verticalDpi="1200" r:id="rId1"/>
  <headerFooter>
    <oddHeader>&amp;C&amp;"Calibri,Negrita"&amp;12CoV, DS Y PESO PROPIO MEDIO DE FORJADO UNIDIRECCIONAL. (CANTO VARIABLE)&amp;"Calibri,Normal"&amp;11
&amp;10Enrique González Valle, Dr Ingeniero de Caminos Canales y Puertos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Canto 35</vt:lpstr>
      <vt:lpstr>Canto 30</vt:lpstr>
      <vt:lpstr>Canto 25</vt:lpstr>
      <vt:lpstr>Canto 20</vt:lpstr>
      <vt:lpstr>Canto 15</vt:lpstr>
      <vt:lpstr>Resumen</vt:lpstr>
      <vt:lpstr>Hoja3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2018-04-30T07:47:13Z</cp:lastPrinted>
  <dcterms:created xsi:type="dcterms:W3CDTF">2016-09-28T11:37:59Z</dcterms:created>
  <dcterms:modified xsi:type="dcterms:W3CDTF">2021-02-09T12:26:41Z</dcterms:modified>
</cp:coreProperties>
</file>